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12435" activeTab="3"/>
  </bookViews>
  <sheets>
    <sheet name="Orçamento Sintético" sheetId="1" r:id="rId1"/>
    <sheet name="Memória de Cálculo" sheetId="2" r:id="rId2"/>
    <sheet name="Composições" sheetId="3" r:id="rId3"/>
    <sheet name="cronograma" sheetId="4" r:id="rId4"/>
  </sheets>
  <externalReferences>
    <externalReference r:id="rId5"/>
  </externalReferences>
  <definedNames>
    <definedName name="_xlnm.Print_Area" localSheetId="3">cronograma!$B$3:$M$20</definedName>
    <definedName name="_xlnm.Print_Area" localSheetId="1">'Memória de Cálculo'!$A$1:$P$73</definedName>
    <definedName name="_xlnm.Print_Area" localSheetId="0">'Orçamento Sintético'!$A$1:$G$60</definedName>
  </definedNames>
  <calcPr calcId="145621"/>
</workbook>
</file>

<file path=xl/calcChain.xml><?xml version="1.0" encoding="utf-8"?>
<calcChain xmlns="http://schemas.openxmlformats.org/spreadsheetml/2006/main">
  <c r="L20" i="4" l="1"/>
  <c r="I15" i="4"/>
  <c r="I14" i="4" l="1"/>
  <c r="D18" i="4"/>
  <c r="D17" i="4"/>
  <c r="F17" i="4" s="1"/>
  <c r="G17" i="4" s="1"/>
  <c r="D16" i="4"/>
  <c r="F16" i="4" s="1"/>
  <c r="D14" i="4"/>
  <c r="D13" i="4"/>
  <c r="D12" i="4"/>
  <c r="D11" i="4"/>
  <c r="D10" i="4"/>
  <c r="D9" i="4"/>
  <c r="F9" i="4" s="1"/>
  <c r="G9" i="4" s="1"/>
  <c r="D8" i="4"/>
  <c r="C18" i="4"/>
  <c r="C17" i="4"/>
  <c r="C16" i="4"/>
  <c r="C15" i="4"/>
  <c r="C14" i="4"/>
  <c r="C13" i="4"/>
  <c r="C12" i="4"/>
  <c r="C11" i="4"/>
  <c r="C10" i="4"/>
  <c r="C9" i="4"/>
  <c r="C8" i="4"/>
  <c r="F18" i="4"/>
  <c r="F13" i="4"/>
  <c r="G13" i="4" s="1"/>
  <c r="F11" i="4" l="1"/>
  <c r="G11" i="4" s="1"/>
  <c r="K11" i="4" s="1"/>
  <c r="I17" i="4"/>
  <c r="K17" i="4"/>
  <c r="M17" i="4"/>
  <c r="M13" i="4"/>
  <c r="K13" i="4"/>
  <c r="I13" i="4"/>
  <c r="M9" i="4"/>
  <c r="K9" i="4"/>
  <c r="I9" i="4"/>
  <c r="F8" i="4"/>
  <c r="G8" i="4" s="1"/>
  <c r="F10" i="4"/>
  <c r="G10" i="4" s="1"/>
  <c r="F12" i="4"/>
  <c r="G12" i="4" s="1"/>
  <c r="F14" i="4"/>
  <c r="G14" i="4" s="1"/>
  <c r="G16" i="4"/>
  <c r="G18" i="4"/>
  <c r="I11" i="4" l="1"/>
  <c r="M11" i="4"/>
  <c r="M12" i="4"/>
  <c r="K12" i="4"/>
  <c r="I12" i="4"/>
  <c r="M10" i="4"/>
  <c r="K10" i="4"/>
  <c r="I10" i="4"/>
  <c r="M16" i="4"/>
  <c r="I16" i="4"/>
  <c r="K16" i="4"/>
  <c r="M14" i="4"/>
  <c r="K14" i="4"/>
  <c r="M18" i="4"/>
  <c r="K18" i="4"/>
  <c r="I18" i="4"/>
  <c r="I8" i="4"/>
  <c r="M8" i="4"/>
  <c r="K8" i="4"/>
  <c r="B57" i="1" l="1"/>
  <c r="F57" i="1"/>
  <c r="I50" i="3"/>
  <c r="A47" i="3"/>
  <c r="D47" i="3"/>
  <c r="I52" i="3"/>
  <c r="I51" i="3"/>
  <c r="I49" i="3"/>
  <c r="I48" i="3"/>
  <c r="I44" i="3"/>
  <c r="B50" i="1"/>
  <c r="I42" i="3"/>
  <c r="I43" i="3"/>
  <c r="I41" i="3"/>
  <c r="D38" i="3"/>
  <c r="A38" i="3"/>
  <c r="I40" i="3"/>
  <c r="I39" i="3"/>
  <c r="I38" i="3" l="1"/>
  <c r="I47" i="3"/>
  <c r="F50" i="1"/>
  <c r="A7" i="3" l="1"/>
  <c r="A12" i="3"/>
  <c r="A28" i="3"/>
  <c r="A17" i="3"/>
  <c r="G43" i="1"/>
  <c r="G44" i="1"/>
  <c r="G45" i="1"/>
  <c r="G46" i="1"/>
  <c r="G47" i="1"/>
  <c r="G48" i="1"/>
  <c r="G42" i="1"/>
  <c r="G41" i="1" l="1"/>
  <c r="D15" i="4" s="1"/>
  <c r="G40" i="1"/>
  <c r="F15" i="4" l="1"/>
  <c r="F19" i="4" s="1"/>
  <c r="D19" i="4"/>
  <c r="E15" i="4" s="1"/>
  <c r="E55" i="1"/>
  <c r="G55" i="1" s="1"/>
  <c r="G54" i="1" s="1"/>
  <c r="G39" i="1"/>
  <c r="G15" i="4" l="1"/>
  <c r="E14" i="4"/>
  <c r="E11" i="4"/>
  <c r="E13" i="4"/>
  <c r="E16" i="4"/>
  <c r="E8" i="4"/>
  <c r="E18" i="4"/>
  <c r="E17" i="4"/>
  <c r="E10" i="4"/>
  <c r="E12" i="4"/>
  <c r="E9" i="4"/>
  <c r="E50" i="1"/>
  <c r="E57" i="1"/>
  <c r="G57" i="1" s="1"/>
  <c r="G56" i="1" s="1"/>
  <c r="E20" i="1"/>
  <c r="G20" i="1" s="1"/>
  <c r="E53" i="1"/>
  <c r="G53" i="1" s="1"/>
  <c r="E52" i="1"/>
  <c r="G52" i="1" s="1"/>
  <c r="E51" i="1"/>
  <c r="G51" i="1" s="1"/>
  <c r="E29" i="1"/>
  <c r="G29" i="1" s="1"/>
  <c r="E28" i="1"/>
  <c r="G28" i="1" s="1"/>
  <c r="P72" i="2"/>
  <c r="P67" i="2"/>
  <c r="E26" i="1"/>
  <c r="G26" i="1" s="1"/>
  <c r="G25" i="1" s="1"/>
  <c r="P61" i="2"/>
  <c r="P57" i="2"/>
  <c r="N54" i="2" s="1"/>
  <c r="E23" i="1" s="1"/>
  <c r="G23" i="1" s="1"/>
  <c r="N69" i="2"/>
  <c r="N64" i="2"/>
  <c r="N58" i="2"/>
  <c r="E15" i="1"/>
  <c r="G15" i="1" s="1"/>
  <c r="G14" i="1" s="1"/>
  <c r="P9" i="2"/>
  <c r="N6" i="2" s="1"/>
  <c r="E19" i="4" l="1"/>
  <c r="K15" i="4"/>
  <c r="K19" i="4" s="1"/>
  <c r="G19" i="4"/>
  <c r="I19" i="4"/>
  <c r="M15" i="4"/>
  <c r="M19" i="4" s="1"/>
  <c r="G27" i="1"/>
  <c r="E24" i="1"/>
  <c r="G24" i="1" s="1"/>
  <c r="G22" i="1" s="1"/>
  <c r="J19" i="4" l="1"/>
  <c r="L19" i="4"/>
  <c r="I20" i="4"/>
  <c r="H19" i="4"/>
  <c r="G38" i="1"/>
  <c r="E32" i="1"/>
  <c r="P42" i="2"/>
  <c r="N39" i="2"/>
  <c r="P38" i="2"/>
  <c r="N35" i="2"/>
  <c r="P34" i="2"/>
  <c r="N31" i="2" s="1"/>
  <c r="G35" i="1"/>
  <c r="G34" i="1"/>
  <c r="G33" i="1"/>
  <c r="E31" i="1"/>
  <c r="G50" i="1"/>
  <c r="G49" i="1" s="1"/>
  <c r="I31" i="3"/>
  <c r="I30" i="3"/>
  <c r="I29" i="3"/>
  <c r="I24" i="3"/>
  <c r="I25" i="3"/>
  <c r="I26" i="3"/>
  <c r="I23" i="3"/>
  <c r="I22" i="3"/>
  <c r="I21" i="3"/>
  <c r="I20" i="3"/>
  <c r="I19" i="3"/>
  <c r="I18" i="3"/>
  <c r="I15" i="3"/>
  <c r="I14" i="3"/>
  <c r="I13" i="3"/>
  <c r="H20" i="4" l="1"/>
  <c r="J20" i="4" s="1"/>
  <c r="K20" i="4"/>
  <c r="M20" i="4" s="1"/>
  <c r="I17" i="3"/>
  <c r="F36" i="1" s="1"/>
  <c r="I28" i="3"/>
  <c r="F37" i="1" s="1"/>
  <c r="I12" i="3"/>
  <c r="F31" i="1" s="1"/>
  <c r="I10" i="3" l="1"/>
  <c r="I9" i="3"/>
  <c r="I8" i="3"/>
  <c r="I7" i="3" l="1"/>
  <c r="K7" i="3" l="1"/>
  <c r="L7" i="3" s="1"/>
  <c r="G37" i="1" l="1"/>
  <c r="G21" i="1"/>
  <c r="G19" i="1" s="1"/>
  <c r="L14" i="2"/>
  <c r="L20" i="2"/>
  <c r="L19" i="2"/>
  <c r="L25" i="2"/>
  <c r="P52" i="2" l="1"/>
  <c r="N49" i="2" s="1"/>
  <c r="P47" i="2"/>
  <c r="N44" i="2" s="1"/>
  <c r="E36" i="1" s="1"/>
  <c r="G36" i="1" s="1"/>
  <c r="P30" i="2"/>
  <c r="N27" i="2" s="1"/>
  <c r="P25" i="2"/>
  <c r="N22" i="2" s="1"/>
  <c r="G31" i="1" s="1"/>
  <c r="N20" i="2"/>
  <c r="P20" i="2" s="1"/>
  <c r="P19" i="2"/>
  <c r="P14" i="2"/>
  <c r="G32" i="1" l="1"/>
  <c r="G30" i="1" s="1"/>
  <c r="N16" i="2"/>
  <c r="E18" i="1" s="1"/>
  <c r="G18" i="1" s="1"/>
  <c r="B5" i="2" l="1"/>
  <c r="N11" i="2" l="1"/>
  <c r="E17" i="1" s="1"/>
  <c r="G17" i="1" s="1"/>
  <c r="G16" i="1" l="1"/>
  <c r="G58" i="1" l="1"/>
  <c r="G59" i="1" s="1"/>
  <c r="G60" i="1" s="1"/>
  <c r="H62" i="1" s="1"/>
</calcChain>
</file>

<file path=xl/comments1.xml><?xml version="1.0" encoding="utf-8"?>
<comments xmlns="http://schemas.openxmlformats.org/spreadsheetml/2006/main">
  <authors>
    <author>IFPB</author>
  </authors>
  <commentList>
    <comment ref="J14" authorId="0">
      <text>
        <r>
          <rPr>
            <b/>
            <sz val="9"/>
            <color indexed="81"/>
            <rFont val="Segoe UI"/>
            <family val="2"/>
          </rPr>
          <t>IFPB:</t>
        </r>
        <r>
          <rPr>
            <sz val="9"/>
            <color indexed="81"/>
            <rFont val="Segoe UI"/>
            <family val="2"/>
          </rPr>
          <t xml:space="preserve">
verificar profundidade especificada na norma</t>
        </r>
      </text>
    </comment>
  </commentList>
</comments>
</file>

<file path=xl/sharedStrings.xml><?xml version="1.0" encoding="utf-8"?>
<sst xmlns="http://schemas.openxmlformats.org/spreadsheetml/2006/main" count="527" uniqueCount="236">
  <si>
    <t>ITEM</t>
  </si>
  <si>
    <t>REFERÊNCIA</t>
  </si>
  <si>
    <t>DISCRIMINAÇÃO</t>
  </si>
  <si>
    <t>UNID.</t>
  </si>
  <si>
    <t>QUANT</t>
  </si>
  <si>
    <t>PREÇO UNIT. TOTAL</t>
  </si>
  <si>
    <t>V.TOTAL(R$)</t>
  </si>
  <si>
    <t>1.0</t>
  </si>
  <si>
    <t>1.1</t>
  </si>
  <si>
    <t>m³</t>
  </si>
  <si>
    <t>1.2</t>
  </si>
  <si>
    <t>unid</t>
  </si>
  <si>
    <t>m</t>
  </si>
  <si>
    <t>TOTAL PARCIAL</t>
  </si>
  <si>
    <t>TOTAL GERAL</t>
  </si>
  <si>
    <t>Total executado</t>
  </si>
  <si>
    <t>comprim</t>
  </si>
  <si>
    <t>Descrição</t>
  </si>
  <si>
    <t>=</t>
  </si>
  <si>
    <t>Und</t>
  </si>
  <si>
    <t xml:space="preserve">MEMÓRIA DE CÁLCULO </t>
  </si>
  <si>
    <t>BDI (25,22%)</t>
  </si>
  <si>
    <t>REITORIA</t>
  </si>
  <si>
    <t>m3</t>
  </si>
  <si>
    <t>Escavação</t>
  </si>
  <si>
    <t>Escavação tubulação de incêndio</t>
  </si>
  <si>
    <t>Prof</t>
  </si>
  <si>
    <t>Larg</t>
  </si>
  <si>
    <t>Reaterro</t>
  </si>
  <si>
    <t>Reaterro tubulação</t>
  </si>
  <si>
    <t>desconto tubulação</t>
  </si>
  <si>
    <t>Tubo PVC</t>
  </si>
  <si>
    <t>Tubo aço galvanizado</t>
  </si>
  <si>
    <t>Tubo AG</t>
  </si>
  <si>
    <t>Hidrante</t>
  </si>
  <si>
    <t>Conjunto motor bomba</t>
  </si>
  <si>
    <t>Conjunto motor-bomba</t>
  </si>
  <si>
    <t xml:space="preserve">OBRA: COMBATE A INCÊNDIO BIBLIOTECA </t>
  </si>
  <si>
    <t>ESCAVAÇÃO MANUAL DE VALA COM PROFUNDIDADE MENOR OU IGUAL A 1,30 M. AF_03/2016</t>
  </si>
  <si>
    <t>REATERRO MANUAL APILOADO COM SOQUETE. AF_10/2017</t>
  </si>
  <si>
    <t>Item</t>
  </si>
  <si>
    <t>Código</t>
  </si>
  <si>
    <t>Banco</t>
  </si>
  <si>
    <t>Tipo</t>
  </si>
  <si>
    <t>Quant.</t>
  </si>
  <si>
    <t>Valor Unit</t>
  </si>
  <si>
    <t>Total</t>
  </si>
  <si>
    <t>SERVIÇO</t>
  </si>
  <si>
    <t>UN</t>
  </si>
  <si>
    <t>SINAPI</t>
  </si>
  <si>
    <t>INSUMO</t>
  </si>
  <si>
    <t>TUBO ACO GALVANIZADO COM COSTURA, CLASSE MEDIA, DN 2.1/2", E = *3,65* MM, PESO *6,51* KG/M (NBR 5580)</t>
  </si>
  <si>
    <t>M</t>
  </si>
  <si>
    <t>COMPOSICAO</t>
  </si>
  <si>
    <t>AUXILIAR DE ENCANADOR OU BOMBEIRO HIDRÁULICO COM ENCARGOS COMPLEMENTARES</t>
  </si>
  <si>
    <t>H</t>
  </si>
  <si>
    <t>0,2450000</t>
  </si>
  <si>
    <t>ENCANADOR OU BOMBEIRO HIDRÁULICO COM ENCARGOS COMPLEMENTARES</t>
  </si>
  <si>
    <t>TUBO DE AÇO GALVANIZADO COM COSTURA, CLASSE MÉDIA, DN 65 (2 1/2"), CONEXÃO ROSQUEADA, INSTALADO EM REDE DE ALIMENTAÇÃO PARA HIDRANTE - FORNECIMENTO E INSTALAÇÃO. AF_12/2015</t>
  </si>
  <si>
    <t>TUBO PVC PBA JEI, CLASSE 20, DN 75 MM, PARA REDE DE AGUA (NBR 5647)</t>
  </si>
  <si>
    <t>TUBO PVC PBA JEI, CLASSE 20, DN 75 MM, PARA REDE DE AGUA (NBR 5647), INCLUSIVE CONEXOES - FORNECIMENTO E INSTALACAO</t>
  </si>
  <si>
    <t>92367 Adaptada</t>
  </si>
  <si>
    <t>4350</t>
  </si>
  <si>
    <t>BUCHA DE NYLON, DIAMETRO DO FURO 8 MM, COMPRIMENTO 40 MM, COM PARAFUSO DE ROSCA SOBERBA, CABECA CHATA, FENDA SIMPLES, 4,8 X 50 MM</t>
  </si>
  <si>
    <t>10899</t>
  </si>
  <si>
    <t>ADAPTADOR, EM LATAO, ENGATE RAPIDO 2 1/2" X ROSCA INTERNA 5 FIOS 2 1/2",  PARA INSTALACAO PREDIAL DE COMBATE A INCENDIO</t>
  </si>
  <si>
    <t>10904</t>
  </si>
  <si>
    <t>REGISTRO OU VALVULA GLOBO ANGULAR EM LATAO, PARA HIDRANTES EM INSTALACAO PREDIAL DE INCENDIO, 45 GRAUS, DIAMETRO DE 2 1/2", COM VOLANTE, CLASSE DE PRESSAO DE ATE 200 PSI</t>
  </si>
  <si>
    <t>20963</t>
  </si>
  <si>
    <t>CAIXA DE INCENDIO/ABRIGO PARA MANGUEIRA, DE SOBREPOR/EXTERNA, COM 90 X 60 X 17 CM, EM CHAPA DE ACO, PORTA COM VENTILACAO, VISOR COM A INSCRICAO "INCENDIO", SUPORTE/CESTA INTERNA PARA A MANGUEIRA, PINTURA ELETROSTATICA VERMELHA</t>
  </si>
  <si>
    <t>20971</t>
  </si>
  <si>
    <t>CHAVE DUPLA PARA CONEXOES TIPO STORZ, ENGATE RAPIDO 1 1/2" X 2 1/2", EM LATAO, PARA INSTALACAO PREDIAL COMBATE A INCENDIO</t>
  </si>
  <si>
    <t>37555</t>
  </si>
  <si>
    <t>ESGUICHO JATO REGULAVEL, TIPO ELKHART, ENGATE RAPIDO 2 1/2", PARA COMBATE A INCENDIO</t>
  </si>
  <si>
    <t>1,0000000</t>
  </si>
  <si>
    <t>MANGUEIRA DE INCENDIO, TIPO 1, DE 1 1/2", COMPRIMENTO = 15 M, TECIDO EM FIO DE POLIESTER E TUBO INTERNO EM BORRACHA SINTETICA, COM UNIOES ENGATE RAPIDO</t>
  </si>
  <si>
    <t>ABRIGO PARA HIDRANTE, 90X60X17CM, COM REGISTRO GLOBO ANGULAR 45 GRAUS 2 1/2", ADAPTADOR STORZ 2 1/2", MANGUEIRA DE INCÊNDIO 15M, REDUÇÃO 2 1/2 X 1 1/2" E ESGUICHO EM LATÃO 1 1/2" - FORNECIMENTO E INSTALAÇÃO. AF_08/2017</t>
  </si>
  <si>
    <t>83486 Adaptada</t>
  </si>
  <si>
    <t>BOMBA CENTRIFUGA PARA INCENDIO C/ MOTOR ELETRICO TRIFASICO 5CV</t>
  </si>
  <si>
    <t>BOMBA CENTRIFUGA MOTOR ELETRICO TRIFASICO 5HP, DIAMETRO DE SUCCAO X ELEVACAO 2" X 1 1/2", DIAMETRO DO ROTOR 155 MM, HM/Q: 40 M / 20,40 M3/H A 46 M / 9,20M3/H</t>
  </si>
  <si>
    <t>8,0000000</t>
  </si>
  <si>
    <t>PINTURA ESMALTE FOSCO, DUAS DEMAOS, SOBRE SUPERFICIE METALICA, INCLUSOUMA DEMAO DE FUNDO ANTICORROSIVO. UTILIZACAO DE REVOLVER ( AR-COMPRIMIDO).</t>
  </si>
  <si>
    <t>m²</t>
  </si>
  <si>
    <t>LUVA, EM FERRO GALVANIZADO, DN 65 (2 1/2"), CONEXÃO ROSQUEADA, INSTALADO EM REDE DE ALIMENTAÇÃO PARA HIDRANTE - FORNECIMENTO E INSTALAÇÃO. A
F_12/2015</t>
  </si>
  <si>
    <t>JOELHO 90 GRAUS, EM FERRO GALVANIZADO, DN 65 (2 1/2"), CONEXÃO ROSQUEADA, INSTALADO EM REDE DE ALIMENTAÇÃO PARA HIDRANTE - FORNECIMENTO E IN
STALAÇÃO. AF_12/2015</t>
  </si>
  <si>
    <t>TÊ, EM FERRO GALVANIZADO, CONEXÃO ROSQUEADA, DN 65 (2 1/2"), INSTALADO UN CR 96,47
EM REDE DE ALIMENTAÇÃO PARA HIDRANTE - FORNECIMENTO E INSTALAÇÃO. AF_
12/2015</t>
  </si>
  <si>
    <t>contovelo 90</t>
  </si>
  <si>
    <t>conforme projeto</t>
  </si>
  <si>
    <t xml:space="preserve">luva </t>
  </si>
  <si>
    <t>te</t>
  </si>
  <si>
    <t>VÁLVULA DE RETENÇÃO HORIZONTAL, DE BRONZE, ROSCÁVEL, 2 1/2" - FORNECIMENTO E INSTALAÇÃO. AF_01/2019</t>
  </si>
  <si>
    <t>87495 - SINAPI</t>
  </si>
  <si>
    <t xml:space="preserve">Alvenaria de vedação de blocos cerâmicos furados na horizontal de 9X19X19cm (espessura 9cm) de paredes com área líquida menor que 6m² sem vãos e argamassa de assentamento com preparo em betoneira. AF_06/2014
</t>
  </si>
  <si>
    <r>
      <t>m</t>
    </r>
    <r>
      <rPr>
        <sz val="11"/>
        <color indexed="8"/>
        <rFont val="Arial"/>
        <family val="2"/>
      </rPr>
      <t>²</t>
    </r>
  </si>
  <si>
    <t>87894 - SINAPI</t>
  </si>
  <si>
    <t xml:space="preserve">Chapisco aplicado em alvenaria (sem presença de vãos) e estruturas de concreto de fachada, com colher de pedreiro, argamassa traço 1:3 com preparo em betoneira 400l. AF_06/2014
</t>
  </si>
  <si>
    <t>87529 - SINAPI</t>
  </si>
  <si>
    <t>Massa única, para recebimento de pintura, em argamassa traço 1:2:8, preparo mecânico com betoneira 400l, aplicada manualmente em faces internas de paredes, espessura de 20mm, com execução de taliscas. AF_06/2014</t>
  </si>
  <si>
    <t>95241 - SINAPI</t>
  </si>
  <si>
    <t>Lastro de concreto magro, aplicado em pisos ou radiers, espessura de 5cm. AF_07/2016</t>
  </si>
  <si>
    <t>87755 - SINAPI</t>
  </si>
  <si>
    <t>Contrapiso em argamassa traço 1:4 (cimento e areia), preparo mecânico com betoneira 400 l, espessura 3cm. af_06/2014</t>
  </si>
  <si>
    <t>Aplicação de fundo selador acrílico em paredes, uma demão. af_06/2014</t>
  </si>
  <si>
    <t>Aplicação e lixamento de massa látex em paredes, duas demãos. af_06/2014</t>
  </si>
  <si>
    <t>Aplicação manual de pintura com tinta látex acrílica em paredes, duas demãos. af_06/2014</t>
  </si>
  <si>
    <t>Demolição</t>
  </si>
  <si>
    <t>Demolição de alvenaria de bloco furado, de forma manual, sem reaproveitamento. AF_12/2017</t>
  </si>
  <si>
    <t xml:space="preserve">ESCADA DE EMERGÊNCIA METÁLICA COMPLETA </t>
  </si>
  <si>
    <t>demolição porta escada</t>
  </si>
  <si>
    <t>Lastro</t>
  </si>
  <si>
    <t>lastro abrigo bomba</t>
  </si>
  <si>
    <t>Alvenaria</t>
  </si>
  <si>
    <t>Alvenaria abrigo bomba</t>
  </si>
  <si>
    <t>Chapiso</t>
  </si>
  <si>
    <t>Chapisco abrigo</t>
  </si>
  <si>
    <t>Massa Única</t>
  </si>
  <si>
    <t>Massa única abrigo</t>
  </si>
  <si>
    <t>LAJE PRE-MOLD BETA 11 P/1KN/M2 VAOS 4,40M/INCL VIGOTAS TIJOLOS ARMADUR A NEGATIVA CAPEAMENTO 3CM CONCRETO 20MPA ESCORAMENTO MATERIAL E MAO DE OBRA.</t>
  </si>
  <si>
    <t>Grade De Ferro Em Barra Chata 3/16"</t>
  </si>
  <si>
    <t>10784/ORSE</t>
  </si>
  <si>
    <t>Válvula medidora de fluxo em aço galvanizado, tipo palheta 3" (chave de fluxo)</t>
  </si>
  <si>
    <t>OBRA: SISTEMA DE COMBATE A INCÊNDIO BIBLIOTECA CAMPUS</t>
  </si>
  <si>
    <t>und</t>
  </si>
  <si>
    <t>REGISTRO DE GAVETA BRUTO, LATÃO, ROSCÁVEL, 2 1/2, INSTALADO EM RESERVAÇÃO DE ÁGUA DE EDIFICAÇÃO QUE POSSUA RESERVATÓRIO DE FIBRA/FIBROCIMEN
TO FORNECIMENTO E INSTALAÇÃO. AF_06/2016</t>
  </si>
  <si>
    <t>Cotação</t>
  </si>
  <si>
    <t>SERVIÇOS PRELIMINARES</t>
  </si>
  <si>
    <t>ESTRUTURA</t>
  </si>
  <si>
    <t>2.0</t>
  </si>
  <si>
    <t>MOVIMENTO DE TERRA</t>
  </si>
  <si>
    <t>2.1</t>
  </si>
  <si>
    <t>2.2</t>
  </si>
  <si>
    <t>3.0</t>
  </si>
  <si>
    <t>INSTALAÇÕES HIDRÁULICAS</t>
  </si>
  <si>
    <t>4.0</t>
  </si>
  <si>
    <t>PINTURA</t>
  </si>
  <si>
    <t>3.1</t>
  </si>
  <si>
    <t>3.2</t>
  </si>
  <si>
    <t>Composição 1</t>
  </si>
  <si>
    <t>Composição 3</t>
  </si>
  <si>
    <t>Composição 4</t>
  </si>
  <si>
    <t>4.1</t>
  </si>
  <si>
    <t>PAVIMENTAÇÃO</t>
  </si>
  <si>
    <t>ALVENARIA</t>
  </si>
  <si>
    <t>5.0</t>
  </si>
  <si>
    <t>REVESTIMENTO</t>
  </si>
  <si>
    <t>IMPERMEABILIZAÇÃO</t>
  </si>
  <si>
    <t>SERVIÇOS COMPLEMENTARES</t>
  </si>
  <si>
    <t>4.2</t>
  </si>
  <si>
    <t>5.1</t>
  </si>
  <si>
    <t>6.0</t>
  </si>
  <si>
    <t>6.1</t>
  </si>
  <si>
    <t>6.2</t>
  </si>
  <si>
    <t>7.0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</si>
  <si>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</si>
  <si>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</si>
  <si>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</si>
  <si>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</si>
  <si>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</si>
  <si>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</si>
  <si>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</si>
  <si>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</si>
  <si>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</si>
  <si>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</si>
  <si>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8.0</t>
  </si>
  <si>
    <t>8.1</t>
  </si>
  <si>
    <t>8.2</t>
  </si>
  <si>
    <t>8.3</t>
  </si>
  <si>
    <t>8.4</t>
  </si>
  <si>
    <t>9.0</t>
  </si>
  <si>
    <t>9.1</t>
  </si>
  <si>
    <t>10.0</t>
  </si>
  <si>
    <t>10.1</t>
  </si>
  <si>
    <t>91929/SINAPI</t>
  </si>
  <si>
    <t>03828/ORSE</t>
  </si>
  <si>
    <t>08451/ORSE</t>
  </si>
  <si>
    <t>00451/ORSE</t>
  </si>
  <si>
    <t>Cabo de cobre flexível isolado, 4 mm², anti-chama 0,6/1,0 kv, para circuitos terminais - fornecimento e instalação. af_12/2015</t>
  </si>
  <si>
    <t>Disjuntor termomagnetico tripolar 32 A, padrão DIN (Europeu - linha branca), curva C</t>
  </si>
  <si>
    <t>INSTALAÇÕES ELÉTRICAS</t>
  </si>
  <si>
    <t>8.5</t>
  </si>
  <si>
    <t>9.2</t>
  </si>
  <si>
    <t>9.3</t>
  </si>
  <si>
    <t>9.4</t>
  </si>
  <si>
    <t>11.0</t>
  </si>
  <si>
    <t>11.1</t>
  </si>
  <si>
    <t>91872/SINAPI</t>
  </si>
  <si>
    <t>97890/SINAPI</t>
  </si>
  <si>
    <t>8.6</t>
  </si>
  <si>
    <t>8.7</t>
  </si>
  <si>
    <t>Eletroduto rígido roscável, pvc, dn 32 mm (1"), para circuitos terminais, instalado em parede - fornecimento e instalação. af_12/2015</t>
  </si>
  <si>
    <t>Caixa enterrada elétrica retangular, em alvenaria com tijolos cerâmicos maciços, fundo com brita, dimensões internas: 1x1x0,6 m. af_05/2018</t>
  </si>
  <si>
    <t>93358/SINAPI</t>
  </si>
  <si>
    <t>96995/SINAPI</t>
  </si>
  <si>
    <t>74141/001/SINAPI</t>
  </si>
  <si>
    <t>92390/SINAPI</t>
  </si>
  <si>
    <t>92378/SINAPI</t>
  </si>
  <si>
    <t>92642/SINAPI</t>
  </si>
  <si>
    <t>99624/SINAPI</t>
  </si>
  <si>
    <t>94499/SINAPI</t>
  </si>
  <si>
    <t>Motor elétrico trifásico, baixa rotação, 5CV</t>
  </si>
  <si>
    <t xml:space="preserve"> Válvula estabilizadora de pressão 2 1/2" (65mm)</t>
  </si>
  <si>
    <t>88485/SINAPI</t>
  </si>
  <si>
    <t>88497/SINAPI</t>
  </si>
  <si>
    <t>88489/SINAPI</t>
  </si>
  <si>
    <t>97622/SINAPI</t>
  </si>
  <si>
    <t>REFERÊNCIA: MAIO 2020 ( DESONERADO )</t>
  </si>
  <si>
    <t>92367/SINAPI</t>
  </si>
  <si>
    <t>PINTOR COM ENCARGOS COMPLEMENTARES</t>
  </si>
  <si>
    <t>SERVENTE COM ENCARGOS COMPLEMENTARES</t>
  </si>
  <si>
    <t>EM FOLHA PARA FERRO, NUMERO 150</t>
  </si>
  <si>
    <t>un</t>
  </si>
  <si>
    <t>SOLVENTE DILUENTE A BASE DE AGUARRAS</t>
  </si>
  <si>
    <t>L</t>
  </si>
  <si>
    <t>TINTA ESMALTE SINTETICO PREMIUM FOSCO</t>
  </si>
  <si>
    <t xml:space="preserve">Composição 4 </t>
  </si>
  <si>
    <t>FUNDO ANTICORROSIVO PARA METAIS FERROSOS (ZARCAO)</t>
  </si>
  <si>
    <t>IMPERMEABILIZAÇÃO DE SUPERFÍCIE COM MEMBRANA À BASE DE RESINA ACRÍLICA, 3 DEMÃOS. AF_06/2018</t>
  </si>
  <si>
    <t>98554/SINAPI</t>
  </si>
  <si>
    <t>SERRALHEIRO COM ENCARGOS COMPLEMENTARES</t>
  </si>
  <si>
    <t>BARRA DE FERRO RETANGULAR, BARRA CHATA (QUALQUER DIMENSAO)</t>
  </si>
  <si>
    <t>Kg</t>
  </si>
  <si>
    <t>ARGAMASSA TRAÇO 1:4 (EM VOLUME DE CIMENTO E AREIA MÉDIA ÚMIDA), PREPARO MANUAL. AF_08/2019</t>
  </si>
  <si>
    <t>CANTONEIRA FERRO GALVANIZADO DE ABAS IGUAIS, 1" X 1/8" (L X E) , 1,20KG/M</t>
  </si>
  <si>
    <t>Composição 5</t>
  </si>
  <si>
    <t>COMPOSIÇÃO DE CUSTO UNITARIO</t>
  </si>
  <si>
    <t>CRONOGRAMA FÍSICO-FINANCEIRO</t>
  </si>
  <si>
    <t>V.PARCIAL(R$)</t>
  </si>
  <si>
    <t>%</t>
  </si>
  <si>
    <t>V.TOTAL(R$) c/ BDI</t>
  </si>
  <si>
    <t>30 Dias</t>
  </si>
  <si>
    <t>60 Dias</t>
  </si>
  <si>
    <t>90 Dias</t>
  </si>
  <si>
    <t>Valor(R$)</t>
  </si>
  <si>
    <t>TOTAL ACUMULADO</t>
  </si>
  <si>
    <t>Quadro de comando para 3 bombas de incendio, sendo de 2 de at 10cv e 01 bomba Jquei 3cv, trifsica, 220 volts com chave seletora,
acionamento manual / automtico, quadro 1,50x1,00x0,30m,
barramento de cobre, (ver desc complementar) - Fornecimento</t>
  </si>
  <si>
    <t>12814/SINAPI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</si>
</sst>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&quot;-&quot;??_);_(@_)"/>
    <numFmt numFmtId="166" formatCode="_(* #,##0.0000000_);_(* \(#,##0.0000000\);_(* &quot;-&quot;??_);_(@_)"/>
    <numFmt numFmtId="167" formatCode="000000"/>
    <numFmt numFmtId="168" formatCode="_(&quot;R$ &quot;* #,##0.00_);_(&quot;R$ &quot;* \(#,##0.00\);_(&quot;R$ &quot;* &quot;-&quot;??_);_(@_)"/>
    <numFmt numFmtId="169" formatCode="_(* #,##0.00000_);_(* \(#,##0.00000\);_(* &quot;-&quot;??_);_(@_)"/>
    <numFmt numFmtId="170" formatCode="0.0000"/>
    <numFmt numFmtId="171" formatCode="0.0"/>
    <numFmt numFmtId="172" formatCode="0.00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ndalus"/>
      <family val="1"/>
    </font>
    <font>
      <sz val="11"/>
      <name val="Andalus"/>
      <family val="1"/>
    </font>
    <font>
      <b/>
      <sz val="10"/>
      <name val="Andalus"/>
      <family val="1"/>
    </font>
    <font>
      <sz val="10"/>
      <name val="Andalus"/>
      <family val="1"/>
    </font>
    <font>
      <b/>
      <sz val="10"/>
      <color rgb="FFFF0000"/>
      <name val="Andalus"/>
      <family val="1"/>
    </font>
    <font>
      <sz val="11"/>
      <color theme="1"/>
      <name val="Andalus"/>
      <family val="1"/>
    </font>
    <font>
      <sz val="1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2"/>
      <color rgb="FF000000"/>
      <name val="Times New Roman"/>
      <family val="1"/>
    </font>
    <font>
      <b/>
      <sz val="12"/>
      <color rgb="FF000000"/>
      <name val="Verdana"/>
      <family val="2"/>
    </font>
    <font>
      <b/>
      <sz val="11"/>
      <name val="Arial"/>
      <family val="1"/>
    </font>
    <font>
      <b/>
      <sz val="8"/>
      <name val="Arial"/>
      <family val="2"/>
    </font>
    <font>
      <sz val="8"/>
      <name val="Arial"/>
      <family val="1"/>
    </font>
    <font>
      <sz val="11"/>
      <color indexed="8"/>
      <name val="Calibri"/>
      <family val="2"/>
    </font>
    <font>
      <sz val="10"/>
      <name val="Courier New"/>
      <family val="3"/>
    </font>
    <font>
      <sz val="11"/>
      <color theme="1"/>
      <name val="Arial"/>
      <family val="2"/>
    </font>
    <font>
      <sz val="11"/>
      <color indexed="8"/>
      <name val="Arial"/>
      <family val="2"/>
    </font>
    <font>
      <sz val="12"/>
      <name val="Times New Roman"/>
      <family val="1"/>
    </font>
    <font>
      <sz val="10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color indexed="8"/>
      <name val="Comic Sans MS"/>
      <family val="4"/>
    </font>
    <font>
      <b/>
      <sz val="8"/>
      <color indexed="8"/>
      <name val="Comic Sans MS"/>
      <family val="4"/>
    </font>
    <font>
      <b/>
      <sz val="8"/>
      <name val="Comic Sans MS"/>
      <family val="4"/>
    </font>
    <font>
      <sz val="8"/>
      <name val="Comic Sans MS"/>
      <family val="4"/>
    </font>
    <font>
      <b/>
      <sz val="10"/>
      <name val="Comic Sans MS"/>
      <family val="4"/>
    </font>
  </fonts>
  <fills count="11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55"/>
        <bgColor indexed="41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41"/>
      </patternFill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rgb="FF92D050"/>
        <bgColor indexed="64"/>
      </patternFill>
    </fill>
    <fill>
      <patternFill patternType="solid">
        <fgColor indexed="9"/>
        <bgColor indexed="41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3" fillId="0" borderId="0"/>
    <xf numFmtId="0" fontId="24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76">
    <xf numFmtId="0" fontId="0" fillId="0" borderId="0" xfId="0"/>
    <xf numFmtId="0" fontId="4" fillId="3" borderId="1" xfId="0" applyFont="1" applyFill="1" applyBorder="1"/>
    <xf numFmtId="4" fontId="3" fillId="3" borderId="1" xfId="0" applyNumberFormat="1" applyFont="1" applyFill="1" applyBorder="1" applyAlignment="1">
      <alignment horizontal="center" vertical="center"/>
    </xf>
    <xf numFmtId="4" fontId="4" fillId="2" borderId="1" xfId="4" applyNumberFormat="1" applyFont="1" applyFill="1" applyBorder="1" applyAlignment="1" applyProtection="1">
      <alignment horizontal="center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0" fillId="0" borderId="1" xfId="0" applyBorder="1"/>
    <xf numFmtId="0" fontId="5" fillId="0" borderId="1" xfId="0" applyFont="1" applyBorder="1" applyAlignment="1">
      <alignment horizontal="left" vertical="center"/>
    </xf>
    <xf numFmtId="1" fontId="7" fillId="4" borderId="1" xfId="0" applyNumberFormat="1" applyFont="1" applyFill="1" applyBorder="1" applyAlignment="1" applyProtection="1">
      <alignment horizontal="center" vertical="center"/>
      <protection locked="0"/>
    </xf>
    <xf numFmtId="1" fontId="7" fillId="0" borderId="1" xfId="0" applyNumberFormat="1" applyFont="1" applyFill="1" applyBorder="1" applyAlignment="1" applyProtection="1">
      <alignment horizontal="center" vertical="center"/>
      <protection locked="0"/>
    </xf>
    <xf numFmtId="2" fontId="7" fillId="0" borderId="1" xfId="0" applyNumberFormat="1" applyFont="1" applyFill="1" applyBorder="1" applyAlignment="1">
      <alignment horizontal="center" vertical="center"/>
    </xf>
    <xf numFmtId="4" fontId="7" fillId="0" borderId="1" xfId="1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/>
    </xf>
    <xf numFmtId="2" fontId="8" fillId="0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65" fontId="8" fillId="0" borderId="1" xfId="1" applyNumberFormat="1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/>
    </xf>
    <xf numFmtId="0" fontId="10" fillId="0" borderId="1" xfId="0" applyFont="1" applyBorder="1"/>
    <xf numFmtId="0" fontId="3" fillId="0" borderId="1" xfId="0" applyFont="1" applyFill="1" applyBorder="1" applyAlignment="1">
      <alignment horizontal="center" vertical="center" wrapText="1"/>
    </xf>
    <xf numFmtId="0" fontId="11" fillId="0" borderId="0" xfId="0" applyFont="1"/>
    <xf numFmtId="2" fontId="11" fillId="0" borderId="0" xfId="0" applyNumberFormat="1" applyFont="1"/>
    <xf numFmtId="44" fontId="11" fillId="0" borderId="0" xfId="0" applyNumberFormat="1" applyFont="1"/>
    <xf numFmtId="44" fontId="11" fillId="0" borderId="0" xfId="7" applyFont="1"/>
    <xf numFmtId="165" fontId="3" fillId="0" borderId="1" xfId="4" applyFont="1" applyFill="1" applyBorder="1" applyAlignment="1" applyProtection="1">
      <alignment horizontal="center" vertical="center" wrapText="1"/>
    </xf>
    <xf numFmtId="10" fontId="11" fillId="0" borderId="0" xfId="2" applyNumberFormat="1" applyFont="1"/>
    <xf numFmtId="0" fontId="7" fillId="0" borderId="1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2" fontId="8" fillId="0" borderId="0" xfId="0" applyNumberFormat="1" applyFont="1" applyFill="1" applyBorder="1" applyAlignment="1">
      <alignment horizontal="center" vertical="center"/>
    </xf>
    <xf numFmtId="169" fontId="8" fillId="0" borderId="1" xfId="1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top"/>
    </xf>
    <xf numFmtId="0" fontId="15" fillId="5" borderId="0" xfId="0" applyFont="1" applyFill="1" applyBorder="1" applyAlignment="1">
      <alignment horizontal="left" vertical="center" wrapText="1"/>
    </xf>
    <xf numFmtId="0" fontId="15" fillId="5" borderId="0" xfId="0" applyFont="1" applyFill="1" applyBorder="1" applyAlignment="1">
      <alignment horizontal="justify" vertical="center" wrapText="1"/>
    </xf>
    <xf numFmtId="164" fontId="15" fillId="5" borderId="0" xfId="0" applyNumberFormat="1" applyFont="1" applyFill="1" applyBorder="1" applyAlignment="1">
      <alignment horizontal="center" vertical="center" wrapText="1"/>
    </xf>
    <xf numFmtId="164" fontId="15" fillId="5" borderId="5" xfId="0" applyNumberFormat="1" applyFont="1" applyFill="1" applyBorder="1" applyAlignment="1">
      <alignment horizontal="center" vertical="center" wrapText="1"/>
    </xf>
    <xf numFmtId="0" fontId="16" fillId="7" borderId="6" xfId="0" applyFont="1" applyFill="1" applyBorder="1" applyAlignment="1">
      <alignment horizontal="center" vertical="center" wrapText="1"/>
    </xf>
    <xf numFmtId="0" fontId="17" fillId="8" borderId="6" xfId="0" applyFont="1" applyFill="1" applyBorder="1" applyAlignment="1">
      <alignment horizontal="center" vertical="center" wrapText="1"/>
    </xf>
    <xf numFmtId="0" fontId="17" fillId="8" borderId="6" xfId="0" applyFont="1" applyFill="1" applyBorder="1" applyAlignment="1">
      <alignment horizontal="left" vertical="center" wrapText="1"/>
    </xf>
    <xf numFmtId="0" fontId="17" fillId="8" borderId="6" xfId="0" applyFont="1" applyFill="1" applyBorder="1" applyAlignment="1">
      <alignment horizontal="right" vertical="center" wrapText="1"/>
    </xf>
    <xf numFmtId="0" fontId="17" fillId="8" borderId="6" xfId="0" applyNumberFormat="1" applyFont="1" applyFill="1" applyBorder="1" applyAlignment="1">
      <alignment horizontal="right" vertical="center" wrapText="1"/>
    </xf>
    <xf numFmtId="10" fontId="0" fillId="0" borderId="0" xfId="0" applyNumberFormat="1" applyFill="1" applyBorder="1" applyAlignment="1">
      <alignment horizontal="left" vertical="top"/>
    </xf>
    <xf numFmtId="4" fontId="0" fillId="0" borderId="0" xfId="0" applyNumberFormat="1" applyFill="1" applyBorder="1" applyAlignment="1">
      <alignment horizontal="left" vertical="top"/>
    </xf>
    <xf numFmtId="0" fontId="18" fillId="5" borderId="6" xfId="0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left" vertical="top" wrapText="1"/>
    </xf>
    <xf numFmtId="4" fontId="18" fillId="5" borderId="6" xfId="0" applyNumberFormat="1" applyFont="1" applyFill="1" applyBorder="1" applyAlignment="1">
      <alignment horizontal="center" vertical="center" wrapText="1"/>
    </xf>
    <xf numFmtId="170" fontId="18" fillId="5" borderId="6" xfId="0" applyNumberFormat="1" applyFont="1" applyFill="1" applyBorder="1" applyAlignment="1">
      <alignment horizontal="center" vertical="center" wrapText="1"/>
    </xf>
    <xf numFmtId="171" fontId="18" fillId="5" borderId="6" xfId="0" applyNumberFormat="1" applyFont="1" applyFill="1" applyBorder="1" applyAlignment="1">
      <alignment horizontal="center" vertical="center" wrapText="1"/>
    </xf>
    <xf numFmtId="172" fontId="18" fillId="5" borderId="6" xfId="0" applyNumberFormat="1" applyFont="1" applyFill="1" applyBorder="1" applyAlignment="1">
      <alignment horizontal="center" vertical="center" wrapText="1"/>
    </xf>
    <xf numFmtId="43" fontId="11" fillId="0" borderId="0" xfId="0" applyNumberFormat="1" applyFont="1"/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justify" vertical="justify" wrapText="1"/>
    </xf>
    <xf numFmtId="0" fontId="21" fillId="0" borderId="9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49" fontId="21" fillId="0" borderId="7" xfId="0" applyNumberFormat="1" applyFont="1" applyFill="1" applyBorder="1" applyAlignment="1" applyProtection="1">
      <alignment horizontal="center" vertical="center"/>
      <protection locked="0"/>
    </xf>
    <xf numFmtId="167" fontId="2" fillId="0" borderId="7" xfId="9" applyNumberFormat="1" applyFont="1" applyFill="1" applyBorder="1" applyAlignment="1" applyProtection="1">
      <alignment horizontal="center" vertical="center" wrapText="1"/>
      <protection locked="0"/>
    </xf>
    <xf numFmtId="0" fontId="21" fillId="0" borderId="2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justify" vertical="justify" wrapText="1"/>
    </xf>
    <xf numFmtId="44" fontId="3" fillId="0" borderId="1" xfId="7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44" fontId="3" fillId="0" borderId="3" xfId="7" applyFont="1" applyFill="1" applyBorder="1" applyAlignment="1">
      <alignment horizontal="center" vertical="center" wrapText="1"/>
    </xf>
    <xf numFmtId="44" fontId="3" fillId="0" borderId="1" xfId="7" applyFont="1" applyFill="1" applyBorder="1" applyAlignment="1" applyProtection="1">
      <alignment horizontal="center" vertical="center" wrapText="1"/>
    </xf>
    <xf numFmtId="2" fontId="18" fillId="5" borderId="6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8" fillId="5" borderId="1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left" vertical="top" wrapText="1"/>
    </xf>
    <xf numFmtId="0" fontId="17" fillId="8" borderId="1" xfId="0" applyFont="1" applyFill="1" applyBorder="1" applyAlignment="1">
      <alignment horizontal="center" vertical="center" wrapText="1"/>
    </xf>
    <xf numFmtId="0" fontId="17" fillId="8" borderId="1" xfId="0" applyFont="1" applyFill="1" applyBorder="1" applyAlignment="1">
      <alignment horizontal="left" vertical="center" wrapText="1"/>
    </xf>
    <xf numFmtId="0" fontId="17" fillId="8" borderId="1" xfId="0" applyFont="1" applyFill="1" applyBorder="1" applyAlignment="1">
      <alignment horizontal="right" vertical="center" wrapText="1"/>
    </xf>
    <xf numFmtId="0" fontId="17" fillId="8" borderId="1" xfId="0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wrapText="1"/>
    </xf>
    <xf numFmtId="0" fontId="11" fillId="0" borderId="10" xfId="0" applyFont="1" applyBorder="1"/>
    <xf numFmtId="0" fontId="11" fillId="0" borderId="11" xfId="0" applyFont="1" applyBorder="1"/>
    <xf numFmtId="0" fontId="11" fillId="0" borderId="12" xfId="0" applyFont="1" applyBorder="1"/>
    <xf numFmtId="0" fontId="11" fillId="0" borderId="13" xfId="0" applyFont="1" applyBorder="1"/>
    <xf numFmtId="0" fontId="11" fillId="0" borderId="0" xfId="0" applyFont="1" applyBorder="1"/>
    <xf numFmtId="0" fontId="11" fillId="0" borderId="14" xfId="0" applyFont="1" applyBorder="1"/>
    <xf numFmtId="0" fontId="11" fillId="0" borderId="15" xfId="0" applyFont="1" applyBorder="1"/>
    <xf numFmtId="0" fontId="11" fillId="0" borderId="16" xfId="0" applyFont="1" applyBorder="1"/>
    <xf numFmtId="0" fontId="11" fillId="0" borderId="17" xfId="0" applyFont="1" applyBorder="1"/>
    <xf numFmtId="0" fontId="21" fillId="0" borderId="23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justify" vertical="justify" wrapText="1"/>
    </xf>
    <xf numFmtId="44" fontId="3" fillId="0" borderId="7" xfId="7" applyFont="1" applyFill="1" applyBorder="1" applyAlignment="1">
      <alignment horizontal="center" vertical="center" wrapText="1"/>
    </xf>
    <xf numFmtId="44" fontId="3" fillId="0" borderId="24" xfId="7" applyFont="1" applyFill="1" applyBorder="1" applyAlignment="1">
      <alignment horizontal="center" vertical="center" wrapText="1"/>
    </xf>
    <xf numFmtId="1" fontId="4" fillId="4" borderId="25" xfId="0" applyNumberFormat="1" applyFont="1" applyFill="1" applyBorder="1" applyAlignment="1" applyProtection="1">
      <alignment horizontal="center" vertical="center"/>
      <protection locked="0"/>
    </xf>
    <xf numFmtId="167" fontId="4" fillId="4" borderId="26" xfId="0" applyNumberFormat="1" applyFont="1" applyFill="1" applyBorder="1" applyAlignment="1" applyProtection="1">
      <alignment horizontal="center" vertical="center"/>
      <protection locked="0"/>
    </xf>
    <xf numFmtId="0" fontId="4" fillId="6" borderId="26" xfId="3" applyFont="1" applyFill="1" applyBorder="1" applyAlignment="1">
      <alignment horizontal="left" vertical="center"/>
    </xf>
    <xf numFmtId="0" fontId="4" fillId="4" borderId="26" xfId="0" applyFont="1" applyFill="1" applyBorder="1" applyAlignment="1" applyProtection="1">
      <alignment horizontal="center" vertical="center"/>
    </xf>
    <xf numFmtId="4" fontId="4" fillId="4" borderId="26" xfId="4" applyNumberFormat="1" applyFont="1" applyFill="1" applyBorder="1" applyAlignment="1" applyProtection="1">
      <alignment horizontal="center" vertical="center"/>
    </xf>
    <xf numFmtId="44" fontId="4" fillId="4" borderId="26" xfId="7" applyFont="1" applyFill="1" applyBorder="1" applyAlignment="1" applyProtection="1">
      <alignment horizontal="center" vertical="center"/>
    </xf>
    <xf numFmtId="44" fontId="4" fillId="4" borderId="27" xfId="7" applyFont="1" applyFill="1" applyBorder="1" applyAlignment="1" applyProtection="1">
      <alignment horizontal="center" vertical="center"/>
    </xf>
    <xf numFmtId="0" fontId="21" fillId="0" borderId="28" xfId="0" applyFont="1" applyFill="1" applyBorder="1" applyAlignment="1">
      <alignment horizontal="center" vertical="center" wrapText="1"/>
    </xf>
    <xf numFmtId="0" fontId="21" fillId="0" borderId="29" xfId="0" applyFont="1" applyFill="1" applyBorder="1" applyAlignment="1">
      <alignment horizontal="center" vertical="center" wrapText="1"/>
    </xf>
    <xf numFmtId="0" fontId="21" fillId="0" borderId="29" xfId="0" applyFont="1" applyFill="1" applyBorder="1" applyAlignment="1">
      <alignment horizontal="justify" vertical="justify" wrapText="1"/>
    </xf>
    <xf numFmtId="49" fontId="21" fillId="0" borderId="29" xfId="0" applyNumberFormat="1" applyFont="1" applyFill="1" applyBorder="1" applyAlignment="1" applyProtection="1">
      <alignment horizontal="center" vertical="center"/>
      <protection locked="0"/>
    </xf>
    <xf numFmtId="4" fontId="3" fillId="0" borderId="29" xfId="4" applyNumberFormat="1" applyFont="1" applyFill="1" applyBorder="1" applyAlignment="1" applyProtection="1">
      <alignment horizontal="center" vertical="center"/>
    </xf>
    <xf numFmtId="44" fontId="3" fillId="0" borderId="29" xfId="7" applyFont="1" applyFill="1" applyBorder="1" applyAlignment="1">
      <alignment horizontal="center" vertical="center" wrapText="1"/>
    </xf>
    <xf numFmtId="44" fontId="3" fillId="0" borderId="30" xfId="7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165" fontId="3" fillId="0" borderId="7" xfId="4" applyFont="1" applyFill="1" applyBorder="1" applyAlignment="1" applyProtection="1">
      <alignment horizontal="center" vertical="center" wrapText="1"/>
    </xf>
    <xf numFmtId="0" fontId="21" fillId="0" borderId="3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 applyProtection="1">
      <alignment horizontal="justify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165" fontId="3" fillId="0" borderId="9" xfId="4" applyFont="1" applyFill="1" applyBorder="1" applyAlignment="1" applyProtection="1">
      <alignment horizontal="center" vertical="center" wrapText="1"/>
    </xf>
    <xf numFmtId="44" fontId="3" fillId="0" borderId="9" xfId="7" applyFont="1" applyFill="1" applyBorder="1" applyAlignment="1">
      <alignment horizontal="center" vertical="center" wrapText="1"/>
    </xf>
    <xf numFmtId="44" fontId="3" fillId="0" borderId="32" xfId="7" applyFont="1" applyFill="1" applyBorder="1" applyAlignment="1">
      <alignment horizontal="center" vertical="center" wrapText="1"/>
    </xf>
    <xf numFmtId="0" fontId="23" fillId="0" borderId="33" xfId="0" applyFont="1" applyFill="1" applyBorder="1" applyAlignment="1">
      <alignment horizontal="center" vertical="center"/>
    </xf>
    <xf numFmtId="0" fontId="21" fillId="0" borderId="9" xfId="0" applyFont="1" applyFill="1" applyBorder="1" applyAlignment="1">
      <alignment horizontal="justify" vertical="justify" wrapText="1"/>
    </xf>
    <xf numFmtId="49" fontId="21" fillId="0" borderId="9" xfId="0" applyNumberFormat="1" applyFont="1" applyFill="1" applyBorder="1" applyAlignment="1" applyProtection="1">
      <alignment horizontal="center" vertical="center"/>
      <protection locked="0"/>
    </xf>
    <xf numFmtId="0" fontId="2" fillId="0" borderId="29" xfId="0" applyFont="1" applyFill="1" applyBorder="1" applyAlignment="1">
      <alignment horizontal="justify" vertical="justify" wrapText="1"/>
    </xf>
    <xf numFmtId="165" fontId="3" fillId="0" borderId="29" xfId="4" applyFont="1" applyFill="1" applyBorder="1" applyAlignment="1" applyProtection="1">
      <alignment horizontal="center" vertical="center" wrapText="1"/>
    </xf>
    <xf numFmtId="49" fontId="21" fillId="0" borderId="7" xfId="0" applyNumberFormat="1" applyFont="1" applyFill="1" applyBorder="1" applyAlignment="1" applyProtection="1">
      <alignment horizontal="justify" vertical="justify" wrapText="1"/>
      <protection locked="0"/>
    </xf>
    <xf numFmtId="167" fontId="2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9" xfId="9" applyFont="1" applyFill="1" applyBorder="1" applyAlignment="1">
      <alignment horizontal="justify" vertical="justify" wrapText="1"/>
    </xf>
    <xf numFmtId="0" fontId="3" fillId="0" borderId="9" xfId="0" applyFont="1" applyFill="1" applyBorder="1" applyAlignment="1">
      <alignment horizontal="left" vertical="center" wrapText="1"/>
    </xf>
    <xf numFmtId="0" fontId="0" fillId="0" borderId="7" xfId="0" applyBorder="1" applyAlignment="1">
      <alignment vertical="center" wrapText="1"/>
    </xf>
    <xf numFmtId="44" fontId="3" fillId="0" borderId="7" xfId="7" applyFont="1" applyFill="1" applyBorder="1" applyAlignment="1" applyProtection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171" fontId="4" fillId="4" borderId="25" xfId="0" applyNumberFormat="1" applyFont="1" applyFill="1" applyBorder="1" applyAlignment="1" applyProtection="1">
      <alignment horizontal="center" vertical="center"/>
      <protection locked="0"/>
    </xf>
    <xf numFmtId="0" fontId="3" fillId="0" borderId="29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left" vertical="center" wrapText="1"/>
    </xf>
    <xf numFmtId="0" fontId="23" fillId="0" borderId="4" xfId="0" applyFont="1" applyFill="1" applyBorder="1" applyAlignment="1">
      <alignment horizontal="center" vertical="center"/>
    </xf>
    <xf numFmtId="0" fontId="23" fillId="0" borderId="29" xfId="10" applyFont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8" xfId="0" applyFont="1" applyFill="1" applyBorder="1"/>
    <xf numFmtId="4" fontId="3" fillId="3" borderId="8" xfId="0" applyNumberFormat="1" applyFont="1" applyFill="1" applyBorder="1" applyAlignment="1">
      <alignment horizontal="center" vertical="center"/>
    </xf>
    <xf numFmtId="4" fontId="4" fillId="2" borderId="8" xfId="4" applyNumberFormat="1" applyFont="1" applyFill="1" applyBorder="1" applyAlignment="1" applyProtection="1">
      <alignment horizontal="center" vertical="center"/>
    </xf>
    <xf numFmtId="44" fontId="4" fillId="2" borderId="19" xfId="4" applyNumberFormat="1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4" fontId="4" fillId="2" borderId="3" xfId="4" applyNumberFormat="1" applyFont="1" applyFill="1" applyBorder="1" applyAlignment="1" applyProtection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21" xfId="0" applyFont="1" applyFill="1" applyBorder="1"/>
    <xf numFmtId="4" fontId="3" fillId="3" borderId="21" xfId="0" applyNumberFormat="1" applyFont="1" applyFill="1" applyBorder="1" applyAlignment="1">
      <alignment horizontal="center" vertical="center"/>
    </xf>
    <xf numFmtId="4" fontId="4" fillId="2" borderId="21" xfId="4" applyNumberFormat="1" applyFont="1" applyFill="1" applyBorder="1" applyAlignment="1" applyProtection="1">
      <alignment horizontal="center" vertical="center"/>
    </xf>
    <xf numFmtId="44" fontId="4" fillId="2" borderId="22" xfId="4" applyNumberFormat="1" applyFont="1" applyFill="1" applyBorder="1" applyAlignment="1" applyProtection="1">
      <alignment horizontal="center" vertical="center"/>
    </xf>
    <xf numFmtId="0" fontId="15" fillId="5" borderId="13" xfId="0" applyFont="1" applyFill="1" applyBorder="1" applyAlignment="1">
      <alignment horizontal="left" vertical="center" wrapText="1"/>
    </xf>
    <xf numFmtId="0" fontId="0" fillId="0" borderId="34" xfId="0" applyFill="1" applyBorder="1" applyAlignment="1">
      <alignment horizontal="left" vertical="top"/>
    </xf>
    <xf numFmtId="0" fontId="16" fillId="7" borderId="35" xfId="0" applyFont="1" applyFill="1" applyBorder="1" applyAlignment="1">
      <alignment horizontal="center" vertical="center" wrapText="1"/>
    </xf>
    <xf numFmtId="0" fontId="16" fillId="7" borderId="36" xfId="0" applyFont="1" applyFill="1" applyBorder="1" applyAlignment="1">
      <alignment horizontal="center" vertical="center" wrapText="1"/>
    </xf>
    <xf numFmtId="0" fontId="17" fillId="8" borderId="35" xfId="0" applyFont="1" applyFill="1" applyBorder="1" applyAlignment="1">
      <alignment horizontal="center" vertical="center" wrapText="1"/>
    </xf>
    <xf numFmtId="4" fontId="17" fillId="8" borderId="36" xfId="0" applyNumberFormat="1" applyFont="1" applyFill="1" applyBorder="1" applyAlignment="1">
      <alignment horizontal="center" vertical="center" wrapText="1"/>
    </xf>
    <xf numFmtId="0" fontId="18" fillId="5" borderId="35" xfId="0" applyFont="1" applyFill="1" applyBorder="1" applyAlignment="1">
      <alignment horizontal="center" vertical="top" wrapText="1"/>
    </xf>
    <xf numFmtId="4" fontId="18" fillId="5" borderId="36" xfId="0" applyNumberFormat="1" applyFont="1" applyFill="1" applyBorder="1" applyAlignment="1">
      <alignment horizontal="center" vertical="center" wrapText="1"/>
    </xf>
    <xf numFmtId="0" fontId="0" fillId="0" borderId="13" xfId="0" applyBorder="1"/>
    <xf numFmtId="0" fontId="0" fillId="0" borderId="0" xfId="0" applyBorder="1"/>
    <xf numFmtId="0" fontId="0" fillId="0" borderId="14" xfId="0" applyBorder="1"/>
    <xf numFmtId="0" fontId="20" fillId="0" borderId="13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20" fillId="0" borderId="0" xfId="0" applyFont="1" applyBorder="1" applyAlignment="1">
      <alignment horizontal="right"/>
    </xf>
    <xf numFmtId="0" fontId="17" fillId="8" borderId="2" xfId="0" applyFont="1" applyFill="1" applyBorder="1" applyAlignment="1">
      <alignment horizontal="center" vertical="center" wrapText="1"/>
    </xf>
    <xf numFmtId="4" fontId="17" fillId="8" borderId="3" xfId="0" applyNumberFormat="1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horizontal="center" vertical="top" wrapText="1"/>
    </xf>
    <xf numFmtId="4" fontId="18" fillId="5" borderId="3" xfId="0" applyNumberFormat="1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horizontal="left" vertical="top" wrapText="1"/>
    </xf>
    <xf numFmtId="0" fontId="18" fillId="5" borderId="3" xfId="0" applyFont="1" applyFill="1" applyBorder="1" applyAlignment="1">
      <alignment horizontal="center" vertical="center" wrapText="1"/>
    </xf>
    <xf numFmtId="0" fontId="0" fillId="0" borderId="2" xfId="0" applyBorder="1"/>
    <xf numFmtId="0" fontId="18" fillId="5" borderId="20" xfId="0" applyFont="1" applyFill="1" applyBorder="1" applyAlignment="1">
      <alignment horizontal="left" vertical="top" wrapText="1"/>
    </xf>
    <xf numFmtId="0" fontId="18" fillId="5" borderId="21" xfId="0" applyFont="1" applyFill="1" applyBorder="1" applyAlignment="1">
      <alignment horizontal="center" vertical="center" wrapText="1"/>
    </xf>
    <xf numFmtId="0" fontId="18" fillId="5" borderId="21" xfId="0" applyFont="1" applyFill="1" applyBorder="1" applyAlignment="1">
      <alignment horizontal="left" vertical="top" wrapText="1"/>
    </xf>
    <xf numFmtId="0" fontId="18" fillId="5" borderId="22" xfId="0" applyFont="1" applyFill="1" applyBorder="1" applyAlignment="1">
      <alignment horizontal="center" vertical="center" wrapText="1"/>
    </xf>
    <xf numFmtId="0" fontId="28" fillId="9" borderId="21" xfId="0" applyFont="1" applyFill="1" applyBorder="1" applyAlignment="1">
      <alignment horizontal="center"/>
    </xf>
    <xf numFmtId="0" fontId="28" fillId="0" borderId="28" xfId="0" applyFont="1" applyFill="1" applyBorder="1" applyAlignment="1">
      <alignment horizontal="center" vertical="center"/>
    </xf>
    <xf numFmtId="2" fontId="25" fillId="0" borderId="7" xfId="0" applyNumberFormat="1" applyFont="1" applyFill="1" applyBorder="1"/>
    <xf numFmtId="2" fontId="0" fillId="0" borderId="7" xfId="0" applyNumberFormat="1" applyBorder="1" applyAlignment="1">
      <alignment horizontal="right"/>
    </xf>
    <xf numFmtId="10" fontId="29" fillId="10" borderId="7" xfId="2" applyNumberFormat="1" applyFont="1" applyFill="1" applyBorder="1" applyAlignment="1">
      <alignment horizontal="right"/>
    </xf>
    <xf numFmtId="43" fontId="29" fillId="10" borderId="7" xfId="1" applyFont="1" applyFill="1" applyBorder="1" applyAlignment="1">
      <alignment horizontal="right"/>
    </xf>
    <xf numFmtId="43" fontId="29" fillId="10" borderId="33" xfId="1" applyFont="1" applyFill="1" applyBorder="1" applyAlignment="1">
      <alignment horizontal="right"/>
    </xf>
    <xf numFmtId="9" fontId="29" fillId="0" borderId="1" xfId="1" applyNumberFormat="1" applyFont="1" applyFill="1" applyBorder="1" applyAlignment="1">
      <alignment horizontal="right"/>
    </xf>
    <xf numFmtId="43" fontId="29" fillId="0" borderId="7" xfId="1" applyFont="1" applyFill="1" applyBorder="1" applyAlignment="1">
      <alignment horizontal="right"/>
    </xf>
    <xf numFmtId="43" fontId="29" fillId="0" borderId="1" xfId="1" applyFont="1" applyFill="1" applyBorder="1" applyAlignment="1">
      <alignment horizontal="right"/>
    </xf>
    <xf numFmtId="0" fontId="28" fillId="10" borderId="2" xfId="3" quotePrefix="1" applyNumberFormat="1" applyFont="1" applyFill="1" applyBorder="1" applyAlignment="1">
      <alignment horizontal="center" vertical="center"/>
    </xf>
    <xf numFmtId="2" fontId="25" fillId="0" borderId="1" xfId="0" applyNumberFormat="1" applyFont="1" applyBorder="1"/>
    <xf numFmtId="2" fontId="0" fillId="0" borderId="1" xfId="0" applyNumberFormat="1" applyBorder="1" applyAlignment="1">
      <alignment horizontal="right"/>
    </xf>
    <xf numFmtId="10" fontId="29" fillId="10" borderId="1" xfId="2" applyNumberFormat="1" applyFont="1" applyFill="1" applyBorder="1" applyAlignment="1">
      <alignment horizontal="right"/>
    </xf>
    <xf numFmtId="43" fontId="29" fillId="0" borderId="3" xfId="1" applyFont="1" applyFill="1" applyBorder="1" applyAlignment="1">
      <alignment horizontal="right"/>
    </xf>
    <xf numFmtId="2" fontId="25" fillId="0" borderId="7" xfId="0" applyNumberFormat="1" applyFont="1" applyBorder="1"/>
    <xf numFmtId="43" fontId="29" fillId="0" borderId="45" xfId="1" applyFont="1" applyFill="1" applyBorder="1" applyAlignment="1">
      <alignment horizontal="right"/>
    </xf>
    <xf numFmtId="9" fontId="29" fillId="0" borderId="45" xfId="1" applyNumberFormat="1" applyFont="1" applyFill="1" applyBorder="1" applyAlignment="1">
      <alignment horizontal="right"/>
    </xf>
    <xf numFmtId="0" fontId="30" fillId="9" borderId="18" xfId="0" applyFont="1" applyFill="1" applyBorder="1" applyAlignment="1">
      <alignment horizontal="center" vertical="center"/>
    </xf>
    <xf numFmtId="0" fontId="28" fillId="9" borderId="8" xfId="0" applyFont="1" applyFill="1" applyBorder="1"/>
    <xf numFmtId="43" fontId="28" fillId="9" borderId="8" xfId="1" applyFont="1" applyFill="1" applyBorder="1" applyAlignment="1">
      <alignment horizontal="right" vertical="center"/>
    </xf>
    <xf numFmtId="10" fontId="28" fillId="9" borderId="8" xfId="2" applyNumberFormat="1" applyFont="1" applyFill="1" applyBorder="1" applyAlignment="1">
      <alignment horizontal="center" vertical="center"/>
    </xf>
    <xf numFmtId="43" fontId="28" fillId="9" borderId="8" xfId="1" applyFont="1" applyFill="1" applyBorder="1" applyAlignment="1">
      <alignment horizontal="right"/>
    </xf>
    <xf numFmtId="43" fontId="28" fillId="9" borderId="8" xfId="1" applyFont="1" applyFill="1" applyBorder="1" applyAlignment="1">
      <alignment horizontal="center"/>
    </xf>
    <xf numFmtId="0" fontId="28" fillId="9" borderId="8" xfId="2" applyNumberFormat="1" applyFont="1" applyFill="1" applyBorder="1" applyAlignment="1">
      <alignment horizontal="center"/>
    </xf>
    <xf numFmtId="165" fontId="28" fillId="9" borderId="8" xfId="0" applyNumberFormat="1" applyFont="1" applyFill="1" applyBorder="1"/>
    <xf numFmtId="165" fontId="28" fillId="9" borderId="19" xfId="0" applyNumberFormat="1" applyFont="1" applyFill="1" applyBorder="1"/>
    <xf numFmtId="0" fontId="29" fillId="9" borderId="20" xfId="0" applyFont="1" applyFill="1" applyBorder="1" applyAlignment="1">
      <alignment horizontal="center" vertical="center"/>
    </xf>
    <xf numFmtId="0" fontId="28" fillId="9" borderId="21" xfId="0" applyFont="1" applyFill="1" applyBorder="1"/>
    <xf numFmtId="43" fontId="28" fillId="9" borderId="21" xfId="1" applyFont="1" applyFill="1" applyBorder="1" applyAlignment="1">
      <alignment horizontal="center" vertical="center"/>
    </xf>
    <xf numFmtId="4" fontId="28" fillId="9" borderId="21" xfId="1" applyNumberFormat="1" applyFont="1" applyFill="1" applyBorder="1" applyAlignment="1">
      <alignment horizontal="center"/>
    </xf>
    <xf numFmtId="43" fontId="28" fillId="9" borderId="21" xfId="1" applyFont="1" applyFill="1" applyBorder="1" applyAlignment="1">
      <alignment horizontal="right"/>
    </xf>
    <xf numFmtId="0" fontId="28" fillId="9" borderId="21" xfId="2" applyNumberFormat="1" applyFont="1" applyFill="1" applyBorder="1" applyAlignment="1">
      <alignment horizontal="center"/>
    </xf>
    <xf numFmtId="165" fontId="28" fillId="9" borderId="21" xfId="0" applyNumberFormat="1" applyFont="1" applyFill="1" applyBorder="1"/>
    <xf numFmtId="165" fontId="28" fillId="9" borderId="22" xfId="0" applyNumberFormat="1" applyFont="1" applyFill="1" applyBorder="1"/>
    <xf numFmtId="0" fontId="4" fillId="4" borderId="18" xfId="3" applyFont="1" applyFill="1" applyBorder="1" applyAlignment="1">
      <alignment horizontal="center" vertical="center" wrapText="1"/>
    </xf>
    <xf numFmtId="0" fontId="4" fillId="4" borderId="8" xfId="3" applyFont="1" applyFill="1" applyBorder="1" applyAlignment="1">
      <alignment horizontal="center" vertical="center" wrapText="1"/>
    </xf>
    <xf numFmtId="0" fontId="4" fillId="4" borderId="19" xfId="3" applyFont="1" applyFill="1" applyBorder="1" applyAlignment="1">
      <alignment horizontal="center" vertical="center" wrapText="1"/>
    </xf>
    <xf numFmtId="0" fontId="4" fillId="4" borderId="2" xfId="3" applyFont="1" applyFill="1" applyBorder="1" applyAlignment="1">
      <alignment horizontal="center" vertical="center" wrapText="1"/>
    </xf>
    <xf numFmtId="0" fontId="4" fillId="4" borderId="1" xfId="3" applyFont="1" applyFill="1" applyBorder="1" applyAlignment="1">
      <alignment horizontal="center" vertical="center" wrapText="1"/>
    </xf>
    <xf numFmtId="0" fontId="4" fillId="4" borderId="3" xfId="3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0" fontId="4" fillId="4" borderId="21" xfId="3" applyFont="1" applyFill="1" applyBorder="1" applyAlignment="1">
      <alignment horizontal="center" vertical="center" wrapText="1"/>
    </xf>
    <xf numFmtId="4" fontId="4" fillId="4" borderId="8" xfId="5" applyNumberFormat="1" applyFont="1" applyFill="1" applyBorder="1" applyAlignment="1">
      <alignment horizontal="center" vertical="center" wrapText="1"/>
    </xf>
    <xf numFmtId="4" fontId="4" fillId="4" borderId="21" xfId="5" applyNumberFormat="1" applyFont="1" applyFill="1" applyBorder="1" applyAlignment="1">
      <alignment horizontal="center" vertical="center" wrapText="1"/>
    </xf>
    <xf numFmtId="165" fontId="4" fillId="4" borderId="8" xfId="5" applyNumberFormat="1" applyFont="1" applyFill="1" applyBorder="1" applyAlignment="1">
      <alignment horizontal="center" vertical="center" wrapText="1"/>
    </xf>
    <xf numFmtId="165" fontId="4" fillId="4" borderId="21" xfId="5" applyNumberFormat="1" applyFont="1" applyFill="1" applyBorder="1" applyAlignment="1">
      <alignment horizontal="center" vertical="center" wrapText="1"/>
    </xf>
    <xf numFmtId="44" fontId="4" fillId="4" borderId="19" xfId="5" applyNumberFormat="1" applyFont="1" applyFill="1" applyBorder="1" applyAlignment="1">
      <alignment horizontal="center" vertical="center" wrapText="1"/>
    </xf>
    <xf numFmtId="44" fontId="4" fillId="4" borderId="22" xfId="5" applyNumberFormat="1" applyFont="1" applyFill="1" applyBorder="1" applyAlignment="1">
      <alignment horizontal="center" vertical="center" wrapText="1"/>
    </xf>
    <xf numFmtId="0" fontId="4" fillId="4" borderId="20" xfId="3" applyFont="1" applyFill="1" applyBorder="1" applyAlignment="1">
      <alignment horizontal="center" vertical="center"/>
    </xf>
    <xf numFmtId="0" fontId="4" fillId="4" borderId="21" xfId="3" applyFont="1" applyFill="1" applyBorder="1" applyAlignment="1">
      <alignment horizontal="center" vertical="center"/>
    </xf>
    <xf numFmtId="0" fontId="4" fillId="4" borderId="22" xfId="3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" fontId="7" fillId="4" borderId="1" xfId="6" applyNumberFormat="1" applyFont="1" applyFill="1" applyBorder="1" applyAlignment="1" applyProtection="1">
      <alignment horizontal="left" vertical="center" wrapText="1"/>
    </xf>
    <xf numFmtId="0" fontId="14" fillId="0" borderId="10" xfId="0" applyFont="1" applyBorder="1" applyAlignment="1">
      <alignment horizontal="center" wrapText="1"/>
    </xf>
    <xf numFmtId="0" fontId="14" fillId="0" borderId="11" xfId="0" applyFont="1" applyBorder="1" applyAlignment="1">
      <alignment horizontal="center" wrapText="1"/>
    </xf>
    <xf numFmtId="0" fontId="14" fillId="0" borderId="12" xfId="0" applyFont="1" applyBorder="1" applyAlignment="1">
      <alignment horizontal="center" wrapText="1"/>
    </xf>
    <xf numFmtId="0" fontId="14" fillId="0" borderId="13" xfId="0" applyFont="1" applyBorder="1" applyAlignment="1">
      <alignment horizontal="center" wrapText="1"/>
    </xf>
    <xf numFmtId="0" fontId="14" fillId="0" borderId="0" xfId="0" applyFont="1" applyBorder="1" applyAlignment="1">
      <alignment horizontal="center" wrapText="1"/>
    </xf>
    <xf numFmtId="0" fontId="14" fillId="0" borderId="14" xfId="0" applyFont="1" applyBorder="1" applyAlignment="1">
      <alignment horizont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28" fillId="9" borderId="41" xfId="0" applyFont="1" applyFill="1" applyBorder="1" applyAlignment="1">
      <alignment horizontal="center"/>
    </xf>
    <xf numFmtId="0" fontId="28" fillId="9" borderId="42" xfId="0" applyFont="1" applyFill="1" applyBorder="1" applyAlignment="1">
      <alignment horizontal="center"/>
    </xf>
    <xf numFmtId="0" fontId="28" fillId="9" borderId="46" xfId="0" applyFont="1" applyFill="1" applyBorder="1" applyAlignment="1">
      <alignment horizontal="center"/>
    </xf>
    <xf numFmtId="0" fontId="26" fillId="9" borderId="37" xfId="3" applyFont="1" applyFill="1" applyBorder="1" applyAlignment="1">
      <alignment horizontal="center" vertical="center" wrapText="1"/>
    </xf>
    <xf numFmtId="0" fontId="26" fillId="9" borderId="38" xfId="3" applyFont="1" applyFill="1" applyBorder="1" applyAlignment="1">
      <alignment horizontal="center" vertical="center" wrapText="1"/>
    </xf>
    <xf numFmtId="0" fontId="26" fillId="9" borderId="39" xfId="3" applyFont="1" applyFill="1" applyBorder="1" applyAlignment="1">
      <alignment horizontal="center" vertical="center" wrapText="1"/>
    </xf>
    <xf numFmtId="0" fontId="27" fillId="0" borderId="13" xfId="3" applyFont="1" applyFill="1" applyBorder="1" applyAlignment="1">
      <alignment horizontal="left" vertical="center"/>
    </xf>
    <xf numFmtId="0" fontId="27" fillId="0" borderId="0" xfId="3" applyFont="1" applyFill="1" applyBorder="1" applyAlignment="1">
      <alignment horizontal="left" vertical="center"/>
    </xf>
    <xf numFmtId="0" fontId="27" fillId="0" borderId="14" xfId="3" applyFont="1" applyFill="1" applyBorder="1" applyAlignment="1">
      <alignment horizontal="left" vertical="center"/>
    </xf>
    <xf numFmtId="0" fontId="27" fillId="0" borderId="15" xfId="3" applyFont="1" applyFill="1" applyBorder="1" applyAlignment="1">
      <alignment horizontal="left" vertical="center"/>
    </xf>
    <xf numFmtId="0" fontId="27" fillId="0" borderId="16" xfId="3" applyFont="1" applyFill="1" applyBorder="1" applyAlignment="1">
      <alignment horizontal="left" vertical="center"/>
    </xf>
    <xf numFmtId="0" fontId="27" fillId="0" borderId="17" xfId="3" applyFont="1" applyFill="1" applyBorder="1" applyAlignment="1">
      <alignment horizontal="left" vertical="center"/>
    </xf>
    <xf numFmtId="0" fontId="28" fillId="9" borderId="18" xfId="0" applyFont="1" applyFill="1" applyBorder="1" applyAlignment="1">
      <alignment horizontal="center" vertical="center"/>
    </xf>
    <xf numFmtId="0" fontId="28" fillId="9" borderId="20" xfId="0" applyFont="1" applyFill="1" applyBorder="1" applyAlignment="1">
      <alignment horizontal="center" vertical="center"/>
    </xf>
    <xf numFmtId="0" fontId="28" fillId="9" borderId="8" xfId="3" applyFont="1" applyFill="1" applyBorder="1" applyAlignment="1">
      <alignment horizontal="center" vertical="center" wrapText="1"/>
    </xf>
    <xf numFmtId="0" fontId="28" fillId="9" borderId="21" xfId="3" applyFont="1" applyFill="1" applyBorder="1" applyAlignment="1">
      <alignment horizontal="center" vertical="center" wrapText="1"/>
    </xf>
    <xf numFmtId="43" fontId="28" fillId="9" borderId="40" xfId="1" applyFont="1" applyFill="1" applyBorder="1" applyAlignment="1">
      <alignment horizontal="center" vertical="center" wrapText="1"/>
    </xf>
    <xf numFmtId="43" fontId="28" fillId="9" borderId="43" xfId="1" applyFont="1" applyFill="1" applyBorder="1" applyAlignment="1">
      <alignment horizontal="center" vertical="center" wrapText="1"/>
    </xf>
    <xf numFmtId="43" fontId="28" fillId="9" borderId="8" xfId="1" applyFont="1" applyFill="1" applyBorder="1" applyAlignment="1">
      <alignment horizontal="center" vertical="center" wrapText="1"/>
    </xf>
    <xf numFmtId="43" fontId="28" fillId="9" borderId="21" xfId="1" applyFont="1" applyFill="1" applyBorder="1" applyAlignment="1">
      <alignment horizontal="center" vertical="center" wrapText="1"/>
    </xf>
    <xf numFmtId="4" fontId="28" fillId="9" borderId="8" xfId="1" applyNumberFormat="1" applyFont="1" applyFill="1" applyBorder="1" applyAlignment="1">
      <alignment horizontal="center" vertical="center" wrapText="1"/>
    </xf>
    <xf numFmtId="4" fontId="28" fillId="9" borderId="21" xfId="1" applyNumberFormat="1" applyFont="1" applyFill="1" applyBorder="1" applyAlignment="1">
      <alignment horizontal="center" vertical="center" wrapText="1"/>
    </xf>
    <xf numFmtId="43" fontId="28" fillId="9" borderId="41" xfId="1" applyFont="1" applyFill="1" applyBorder="1" applyAlignment="1">
      <alignment horizontal="center" vertical="center" wrapText="1"/>
    </xf>
    <xf numFmtId="43" fontId="28" fillId="9" borderId="44" xfId="1" applyFont="1" applyFill="1" applyBorder="1" applyAlignment="1">
      <alignment horizontal="center" vertical="center" wrapText="1"/>
    </xf>
    <xf numFmtId="0" fontId="28" fillId="9" borderId="8" xfId="0" applyFont="1" applyFill="1" applyBorder="1" applyAlignment="1">
      <alignment horizontal="center"/>
    </xf>
    <xf numFmtId="0" fontId="0" fillId="0" borderId="9" xfId="0" applyFill="1" applyBorder="1" applyAlignment="1">
      <alignment wrapText="1"/>
    </xf>
    <xf numFmtId="44" fontId="3" fillId="0" borderId="9" xfId="7" applyFont="1" applyFill="1" applyBorder="1" applyAlignment="1" applyProtection="1">
      <alignment horizontal="center" vertical="center" wrapText="1"/>
    </xf>
    <xf numFmtId="2" fontId="28" fillId="9" borderId="21" xfId="2" applyNumberFormat="1" applyFont="1" applyFill="1" applyBorder="1" applyAlignment="1">
      <alignment horizontal="center"/>
    </xf>
  </cellXfs>
  <cellStyles count="13">
    <cellStyle name="Moeda" xfId="7" builtinId="4"/>
    <cellStyle name="Moeda 2" xfId="6"/>
    <cellStyle name="Moeda 3" xfId="8"/>
    <cellStyle name="Moeda 4" xfId="11"/>
    <cellStyle name="Moeda 5" xfId="12"/>
    <cellStyle name="Normal" xfId="0" builtinId="0"/>
    <cellStyle name="Normal 2" xfId="10"/>
    <cellStyle name="Normal 5" xfId="9"/>
    <cellStyle name="Normal_Relação de material" xfId="3"/>
    <cellStyle name="Porcentagem" xfId="2" builtinId="5"/>
    <cellStyle name="Separador de milhares 2 3" xfId="5"/>
    <cellStyle name="Vírgula" xfId="1" builtinId="3"/>
    <cellStyle name="Vírgula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0</xdr:row>
      <xdr:rowOff>104776</xdr:rowOff>
    </xdr:from>
    <xdr:to>
      <xdr:col>6</xdr:col>
      <xdr:colOff>847725</xdr:colOff>
      <xdr:row>7</xdr:row>
      <xdr:rowOff>172476</xdr:rowOff>
    </xdr:to>
    <xdr:pic>
      <xdr:nvPicPr>
        <xdr:cNvPr id="3" name="Picture 2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104776"/>
          <a:ext cx="8601075" cy="1401200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57150</xdr:rowOff>
    </xdr:from>
    <xdr:to>
      <xdr:col>2</xdr:col>
      <xdr:colOff>231582</xdr:colOff>
      <xdr:row>3</xdr:row>
      <xdr:rowOff>162225</xdr:rowOff>
    </xdr:to>
    <xdr:pic>
      <xdr:nvPicPr>
        <xdr:cNvPr id="5" name="Imagem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056" b="14314"/>
        <a:stretch/>
      </xdr:blipFill>
      <xdr:spPr>
        <a:xfrm>
          <a:off x="28575" y="57150"/>
          <a:ext cx="2041332" cy="6765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fpb/Documents/Bruno%20Henrique/Multi/2&#176;%20medi&#231;&#227;o/2A%20MEDI&#199;&#195;O%20MULTI%20CONSTRU&#199;&#213;ES%20-INICI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letim de Medição Real"/>
      <sheetName val="Memória de cálculo"/>
    </sheetNames>
    <sheetDataSet>
      <sheetData sheetId="0">
        <row r="2">
          <cell r="A2" t="str">
            <v>OBRA: CONSTRUÇÃO DA RECEPÇÃO E ADEQUAÇÃO DO SISTEMA DE COMBATE A INCÊNDIO DA REITORIA DO IFPB</v>
          </cell>
        </row>
        <row r="8">
          <cell r="B8" t="str">
            <v>SERVIÇOS PRELIMINARES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5"/>
  <sheetViews>
    <sheetView view="pageBreakPreview" zoomScale="90" zoomScaleNormal="100" zoomScaleSheetLayoutView="90" workbookViewId="0">
      <selection activeCell="C48" sqref="C48"/>
    </sheetView>
  </sheetViews>
  <sheetFormatPr defaultRowHeight="15" x14ac:dyDescent="0.25"/>
  <cols>
    <col min="1" max="1" width="9.140625" style="27"/>
    <col min="2" max="2" width="17.7109375" style="27" customWidth="1"/>
    <col min="3" max="3" width="60" style="27" customWidth="1"/>
    <col min="4" max="4" width="10.5703125" style="27" bestFit="1" customWidth="1"/>
    <col min="5" max="5" width="10.85546875" style="27" customWidth="1"/>
    <col min="6" max="6" width="20.42578125" style="27" bestFit="1" customWidth="1"/>
    <col min="7" max="7" width="19.7109375" style="27" bestFit="1" customWidth="1"/>
    <col min="8" max="8" width="14.28515625" style="27" bestFit="1" customWidth="1"/>
    <col min="9" max="9" width="22.5703125" style="27" customWidth="1"/>
    <col min="10" max="11" width="14.28515625" style="27" bestFit="1" customWidth="1"/>
    <col min="12" max="16384" width="9.140625" style="27"/>
  </cols>
  <sheetData>
    <row r="1" spans="1:9" x14ac:dyDescent="0.25">
      <c r="A1" s="85"/>
      <c r="B1" s="86"/>
      <c r="C1" s="86"/>
      <c r="D1" s="86"/>
      <c r="E1" s="86"/>
      <c r="F1" s="86"/>
      <c r="G1" s="87"/>
    </row>
    <row r="2" spans="1:9" x14ac:dyDescent="0.25">
      <c r="A2" s="88"/>
      <c r="B2" s="89"/>
      <c r="C2" s="89"/>
      <c r="D2" s="89"/>
      <c r="E2" s="89"/>
      <c r="F2" s="89"/>
      <c r="G2" s="90"/>
    </row>
    <row r="3" spans="1:9" x14ac:dyDescent="0.25">
      <c r="A3" s="88"/>
      <c r="B3" s="89"/>
      <c r="C3" s="89"/>
      <c r="D3" s="89"/>
      <c r="E3" s="89"/>
      <c r="F3" s="89"/>
      <c r="G3" s="90"/>
    </row>
    <row r="4" spans="1:9" x14ac:dyDescent="0.25">
      <c r="A4" s="88"/>
      <c r="B4" s="89"/>
      <c r="C4" s="89"/>
      <c r="D4" s="89"/>
      <c r="E4" s="89"/>
      <c r="F4" s="89"/>
      <c r="G4" s="90"/>
    </row>
    <row r="5" spans="1:9" x14ac:dyDescent="0.25">
      <c r="A5" s="88"/>
      <c r="B5" s="89"/>
      <c r="C5" s="89"/>
      <c r="D5" s="89"/>
      <c r="E5" s="89"/>
      <c r="F5" s="89"/>
      <c r="G5" s="90"/>
    </row>
    <row r="6" spans="1:9" x14ac:dyDescent="0.25">
      <c r="A6" s="88"/>
      <c r="B6" s="89"/>
      <c r="C6" s="89"/>
      <c r="D6" s="89"/>
      <c r="E6" s="89"/>
      <c r="F6" s="89"/>
      <c r="G6" s="90"/>
    </row>
    <row r="7" spans="1:9" x14ac:dyDescent="0.25">
      <c r="A7" s="88"/>
      <c r="B7" s="89"/>
      <c r="C7" s="89"/>
      <c r="D7" s="89"/>
      <c r="E7" s="89"/>
      <c r="F7" s="89"/>
      <c r="G7" s="90"/>
    </row>
    <row r="8" spans="1:9" ht="15.75" thickBot="1" x14ac:dyDescent="0.3">
      <c r="A8" s="91"/>
      <c r="B8" s="92"/>
      <c r="C8" s="92"/>
      <c r="D8" s="92"/>
      <c r="E8" s="92"/>
      <c r="F8" s="92"/>
      <c r="G8" s="93"/>
    </row>
    <row r="9" spans="1:9" x14ac:dyDescent="0.25">
      <c r="A9" s="214" t="s">
        <v>22</v>
      </c>
      <c r="B9" s="215"/>
      <c r="C9" s="215"/>
      <c r="D9" s="215"/>
      <c r="E9" s="215"/>
      <c r="F9" s="215"/>
      <c r="G9" s="216"/>
    </row>
    <row r="10" spans="1:9" x14ac:dyDescent="0.25">
      <c r="A10" s="217" t="s">
        <v>121</v>
      </c>
      <c r="B10" s="218"/>
      <c r="C10" s="218"/>
      <c r="D10" s="218"/>
      <c r="E10" s="218"/>
      <c r="F10" s="218"/>
      <c r="G10" s="219"/>
    </row>
    <row r="11" spans="1:9" ht="15.75" thickBot="1" x14ac:dyDescent="0.3">
      <c r="A11" s="231" t="s">
        <v>205</v>
      </c>
      <c r="B11" s="232"/>
      <c r="C11" s="232"/>
      <c r="D11" s="232"/>
      <c r="E11" s="232"/>
      <c r="F11" s="232"/>
      <c r="G11" s="233"/>
    </row>
    <row r="12" spans="1:9" x14ac:dyDescent="0.25">
      <c r="A12" s="220" t="s">
        <v>0</v>
      </c>
      <c r="B12" s="222" t="s">
        <v>1</v>
      </c>
      <c r="C12" s="215" t="s">
        <v>2</v>
      </c>
      <c r="D12" s="225" t="s">
        <v>3</v>
      </c>
      <c r="E12" s="227" t="s">
        <v>4</v>
      </c>
      <c r="F12" s="227" t="s">
        <v>5</v>
      </c>
      <c r="G12" s="229" t="s">
        <v>6</v>
      </c>
    </row>
    <row r="13" spans="1:9" ht="24.75" customHeight="1" thickBot="1" x14ac:dyDescent="0.3">
      <c r="A13" s="221"/>
      <c r="B13" s="223"/>
      <c r="C13" s="224"/>
      <c r="D13" s="226"/>
      <c r="E13" s="228"/>
      <c r="F13" s="228"/>
      <c r="G13" s="230"/>
    </row>
    <row r="14" spans="1:9" ht="15.75" thickBot="1" x14ac:dyDescent="0.3">
      <c r="A14" s="98" t="s">
        <v>7</v>
      </c>
      <c r="B14" s="99"/>
      <c r="C14" s="100" t="s">
        <v>125</v>
      </c>
      <c r="D14" s="101"/>
      <c r="E14" s="102"/>
      <c r="F14" s="103"/>
      <c r="G14" s="104">
        <f>SUM(G15)</f>
        <v>10.969200000000001</v>
      </c>
      <c r="H14" s="29"/>
      <c r="I14" s="29"/>
    </row>
    <row r="15" spans="1:9" ht="29.25" thickBot="1" x14ac:dyDescent="0.3">
      <c r="A15" s="105" t="s">
        <v>8</v>
      </c>
      <c r="B15" s="106" t="s">
        <v>204</v>
      </c>
      <c r="C15" s="107" t="s">
        <v>106</v>
      </c>
      <c r="D15" s="108" t="s">
        <v>9</v>
      </c>
      <c r="E15" s="109">
        <f>'Memória de Cálculo'!N6</f>
        <v>0.33</v>
      </c>
      <c r="F15" s="110">
        <v>33.24</v>
      </c>
      <c r="G15" s="111">
        <f>E15*F15</f>
        <v>10.969200000000001</v>
      </c>
      <c r="H15" s="29"/>
      <c r="I15" s="29"/>
    </row>
    <row r="16" spans="1:9" ht="15.75" thickBot="1" x14ac:dyDescent="0.3">
      <c r="A16" s="98" t="s">
        <v>127</v>
      </c>
      <c r="B16" s="99"/>
      <c r="C16" s="100" t="s">
        <v>128</v>
      </c>
      <c r="D16" s="101"/>
      <c r="E16" s="102"/>
      <c r="F16" s="103"/>
      <c r="G16" s="104">
        <f>SUM(G17:G18)</f>
        <v>866.36648535937502</v>
      </c>
      <c r="H16" s="29"/>
      <c r="I16" s="29"/>
    </row>
    <row r="17" spans="1:9" ht="25.5" x14ac:dyDescent="0.25">
      <c r="A17" s="94" t="s">
        <v>129</v>
      </c>
      <c r="B17" s="112" t="s">
        <v>191</v>
      </c>
      <c r="C17" s="113" t="s">
        <v>38</v>
      </c>
      <c r="D17" s="114" t="s">
        <v>23</v>
      </c>
      <c r="E17" s="115">
        <f>'Memória de Cálculo'!N11</f>
        <v>10.725</v>
      </c>
      <c r="F17" s="96">
        <v>50.71</v>
      </c>
      <c r="G17" s="97">
        <f>E17*F17</f>
        <v>543.86474999999996</v>
      </c>
    </row>
    <row r="18" spans="1:9" ht="15.75" thickBot="1" x14ac:dyDescent="0.3">
      <c r="A18" s="116" t="s">
        <v>130</v>
      </c>
      <c r="B18" s="117" t="s">
        <v>192</v>
      </c>
      <c r="C18" s="118" t="s">
        <v>39</v>
      </c>
      <c r="D18" s="119" t="s">
        <v>23</v>
      </c>
      <c r="E18" s="120">
        <f>'Memória de Cálculo'!N16</f>
        <v>10.4878613125</v>
      </c>
      <c r="F18" s="121">
        <v>30.75</v>
      </c>
      <c r="G18" s="122">
        <f t="shared" ref="G18:G57" si="0">E18*F18</f>
        <v>322.501735359375</v>
      </c>
      <c r="H18" s="29"/>
      <c r="I18" s="29"/>
    </row>
    <row r="19" spans="1:9" ht="15.75" thickBot="1" x14ac:dyDescent="0.3">
      <c r="A19" s="98" t="s">
        <v>131</v>
      </c>
      <c r="B19" s="99"/>
      <c r="C19" s="100" t="s">
        <v>126</v>
      </c>
      <c r="D19" s="101"/>
      <c r="E19" s="102"/>
      <c r="F19" s="103"/>
      <c r="G19" s="104">
        <f>SUM(G20:G21)</f>
        <v>17484.86</v>
      </c>
      <c r="H19" s="29"/>
      <c r="I19" s="29"/>
    </row>
    <row r="20" spans="1:9" ht="51" x14ac:dyDescent="0.25">
      <c r="A20" s="94" t="s">
        <v>135</v>
      </c>
      <c r="B20" s="112" t="s">
        <v>193</v>
      </c>
      <c r="C20" s="113" t="s">
        <v>117</v>
      </c>
      <c r="D20" s="123" t="s">
        <v>82</v>
      </c>
      <c r="E20" s="115">
        <f>3*3</f>
        <v>9</v>
      </c>
      <c r="F20" s="96">
        <v>70.540000000000006</v>
      </c>
      <c r="G20" s="97">
        <f>E20*F20</f>
        <v>634.86</v>
      </c>
      <c r="H20" s="29"/>
      <c r="I20" s="29"/>
    </row>
    <row r="21" spans="1:9" ht="15.75" thickBot="1" x14ac:dyDescent="0.3">
      <c r="A21" s="116" t="s">
        <v>136</v>
      </c>
      <c r="B21" s="117" t="s">
        <v>124</v>
      </c>
      <c r="C21" s="131" t="s">
        <v>107</v>
      </c>
      <c r="D21" s="119" t="s">
        <v>11</v>
      </c>
      <c r="E21" s="120">
        <v>1</v>
      </c>
      <c r="F21" s="121">
        <v>16850</v>
      </c>
      <c r="G21" s="122">
        <f>E21*F21</f>
        <v>16850</v>
      </c>
      <c r="H21" s="29"/>
      <c r="I21" s="29"/>
    </row>
    <row r="22" spans="1:9" ht="15.75" thickBot="1" x14ac:dyDescent="0.3">
      <c r="A22" s="98" t="s">
        <v>133</v>
      </c>
      <c r="B22" s="99"/>
      <c r="C22" s="100" t="s">
        <v>141</v>
      </c>
      <c r="D22" s="101"/>
      <c r="E22" s="102"/>
      <c r="F22" s="103"/>
      <c r="G22" s="104">
        <f>SUM(G23:G24)</f>
        <v>351.52380000000005</v>
      </c>
      <c r="H22" s="29"/>
      <c r="I22" s="29"/>
    </row>
    <row r="23" spans="1:9" ht="28.5" x14ac:dyDescent="0.25">
      <c r="A23" s="94" t="s">
        <v>140</v>
      </c>
      <c r="B23" s="65" t="s">
        <v>98</v>
      </c>
      <c r="C23" s="95" t="s">
        <v>99</v>
      </c>
      <c r="D23" s="66" t="s">
        <v>93</v>
      </c>
      <c r="E23" s="115">
        <f>'Memória de Cálculo'!N54</f>
        <v>7.2900000000000009</v>
      </c>
      <c r="F23" s="96">
        <v>18.489999999999998</v>
      </c>
      <c r="G23" s="97">
        <f>E23*F23</f>
        <v>134.7921</v>
      </c>
      <c r="H23" s="29"/>
      <c r="I23" s="29"/>
    </row>
    <row r="24" spans="1:9" ht="43.5" thickBot="1" x14ac:dyDescent="0.3">
      <c r="A24" s="116" t="s">
        <v>147</v>
      </c>
      <c r="B24" s="64" t="s">
        <v>100</v>
      </c>
      <c r="C24" s="124" t="s">
        <v>101</v>
      </c>
      <c r="D24" s="125" t="s">
        <v>93</v>
      </c>
      <c r="E24" s="120">
        <f>'Memória de Cálculo'!N54</f>
        <v>7.2900000000000009</v>
      </c>
      <c r="F24" s="121">
        <v>29.73</v>
      </c>
      <c r="G24" s="122">
        <f>E24*F24</f>
        <v>216.73170000000002</v>
      </c>
      <c r="H24" s="29"/>
      <c r="I24" s="29"/>
    </row>
    <row r="25" spans="1:9" ht="15.75" thickBot="1" x14ac:dyDescent="0.3">
      <c r="A25" s="98" t="s">
        <v>143</v>
      </c>
      <c r="B25" s="99"/>
      <c r="C25" s="100" t="s">
        <v>142</v>
      </c>
      <c r="D25" s="101"/>
      <c r="E25" s="102"/>
      <c r="F25" s="103"/>
      <c r="G25" s="104">
        <f>SUM(G26)</f>
        <v>760.31999999999994</v>
      </c>
      <c r="H25" s="29"/>
      <c r="I25" s="29"/>
    </row>
    <row r="26" spans="1:9" ht="72" thickBot="1" x14ac:dyDescent="0.3">
      <c r="A26" s="105" t="s">
        <v>148</v>
      </c>
      <c r="B26" s="106" t="s">
        <v>91</v>
      </c>
      <c r="C26" s="126" t="s">
        <v>92</v>
      </c>
      <c r="D26" s="108" t="s">
        <v>93</v>
      </c>
      <c r="E26" s="127">
        <f>'Memória de Cálculo'!N58</f>
        <v>14.4</v>
      </c>
      <c r="F26" s="110">
        <v>52.8</v>
      </c>
      <c r="G26" s="111">
        <f>E26*F26</f>
        <v>760.31999999999994</v>
      </c>
      <c r="H26" s="29"/>
      <c r="I26" s="29"/>
    </row>
    <row r="27" spans="1:9" ht="15.75" thickBot="1" x14ac:dyDescent="0.3">
      <c r="A27" s="98" t="s">
        <v>149</v>
      </c>
      <c r="B27" s="99"/>
      <c r="C27" s="100" t="s">
        <v>144</v>
      </c>
      <c r="D27" s="101"/>
      <c r="E27" s="102"/>
      <c r="F27" s="103"/>
      <c r="G27" s="104">
        <f>SUM(G28:G29)</f>
        <v>710.78399999999999</v>
      </c>
      <c r="H27" s="29"/>
      <c r="I27" s="29"/>
    </row>
    <row r="28" spans="1:9" ht="71.25" x14ac:dyDescent="0.25">
      <c r="A28" s="94" t="s">
        <v>150</v>
      </c>
      <c r="B28" s="67" t="s">
        <v>94</v>
      </c>
      <c r="C28" s="128" t="s">
        <v>95</v>
      </c>
      <c r="D28" s="66" t="s">
        <v>93</v>
      </c>
      <c r="E28" s="115">
        <f>'Memória de Cálculo'!N69</f>
        <v>28.8</v>
      </c>
      <c r="F28" s="96">
        <v>3.95</v>
      </c>
      <c r="G28" s="97">
        <f>E28*F28</f>
        <v>113.76</v>
      </c>
      <c r="H28" s="29"/>
      <c r="I28" s="29"/>
    </row>
    <row r="29" spans="1:9" ht="57.75" thickBot="1" x14ac:dyDescent="0.3">
      <c r="A29" s="116" t="s">
        <v>151</v>
      </c>
      <c r="B29" s="129" t="s">
        <v>96</v>
      </c>
      <c r="C29" s="130" t="s">
        <v>97</v>
      </c>
      <c r="D29" s="125" t="s">
        <v>93</v>
      </c>
      <c r="E29" s="120">
        <f>'Memória de Cálculo'!N69</f>
        <v>28.8</v>
      </c>
      <c r="F29" s="121">
        <v>20.73</v>
      </c>
      <c r="G29" s="122">
        <f>E29*F29</f>
        <v>597.024</v>
      </c>
      <c r="H29" s="29"/>
      <c r="I29" s="29"/>
    </row>
    <row r="30" spans="1:9" ht="15.75" thickBot="1" x14ac:dyDescent="0.3">
      <c r="A30" s="98" t="s">
        <v>152</v>
      </c>
      <c r="B30" s="99"/>
      <c r="C30" s="100" t="s">
        <v>132</v>
      </c>
      <c r="D30" s="101"/>
      <c r="E30" s="102"/>
      <c r="F30" s="103"/>
      <c r="G30" s="104">
        <f>SUM(G31:G40)</f>
        <v>16981.937399999999</v>
      </c>
      <c r="H30" s="29"/>
      <c r="I30" s="29"/>
    </row>
    <row r="31" spans="1:9" ht="38.25" x14ac:dyDescent="0.25">
      <c r="A31" s="94" t="s">
        <v>153</v>
      </c>
      <c r="B31" s="112" t="s">
        <v>137</v>
      </c>
      <c r="C31" s="113" t="s">
        <v>60</v>
      </c>
      <c r="D31" s="114" t="s">
        <v>12</v>
      </c>
      <c r="E31" s="115">
        <f>'Memória de Cálculo'!N22</f>
        <v>71.5</v>
      </c>
      <c r="F31" s="96">
        <f>Composições!I12</f>
        <v>56.5</v>
      </c>
      <c r="G31" s="97">
        <f t="shared" si="0"/>
        <v>4039.75</v>
      </c>
    </row>
    <row r="32" spans="1:9" ht="51" x14ac:dyDescent="0.25">
      <c r="A32" s="68" t="s">
        <v>154</v>
      </c>
      <c r="B32" s="26" t="s">
        <v>206</v>
      </c>
      <c r="C32" s="36" t="s">
        <v>58</v>
      </c>
      <c r="D32" s="35" t="s">
        <v>12</v>
      </c>
      <c r="E32" s="31">
        <f>'Memória de Cálculo'!N39</f>
        <v>49.58</v>
      </c>
      <c r="F32" s="71">
        <v>62.53</v>
      </c>
      <c r="G32" s="73">
        <f t="shared" si="0"/>
        <v>3100.2374</v>
      </c>
      <c r="I32" s="61"/>
    </row>
    <row r="33" spans="1:7" ht="51" x14ac:dyDescent="0.25">
      <c r="A33" s="68" t="s">
        <v>155</v>
      </c>
      <c r="B33" s="26" t="s">
        <v>194</v>
      </c>
      <c r="C33" s="36" t="s">
        <v>84</v>
      </c>
      <c r="D33" s="35" t="s">
        <v>19</v>
      </c>
      <c r="E33" s="31">
        <v>10</v>
      </c>
      <c r="F33" s="71">
        <v>75.61</v>
      </c>
      <c r="G33" s="73">
        <f t="shared" si="0"/>
        <v>756.1</v>
      </c>
    </row>
    <row r="34" spans="1:7" ht="51" x14ac:dyDescent="0.25">
      <c r="A34" s="68" t="s">
        <v>156</v>
      </c>
      <c r="B34" s="26" t="s">
        <v>195</v>
      </c>
      <c r="C34" s="36" t="s">
        <v>83</v>
      </c>
      <c r="D34" s="35" t="s">
        <v>19</v>
      </c>
      <c r="E34" s="31">
        <v>5</v>
      </c>
      <c r="F34" s="71">
        <v>52.34</v>
      </c>
      <c r="G34" s="73">
        <f t="shared" si="0"/>
        <v>261.70000000000005</v>
      </c>
    </row>
    <row r="35" spans="1:7" ht="63.75" x14ac:dyDescent="0.25">
      <c r="A35" s="68" t="s">
        <v>157</v>
      </c>
      <c r="B35" s="26" t="s">
        <v>196</v>
      </c>
      <c r="C35" s="36" t="s">
        <v>85</v>
      </c>
      <c r="D35" s="35" t="s">
        <v>19</v>
      </c>
      <c r="E35" s="31">
        <v>3</v>
      </c>
      <c r="F35" s="71">
        <v>103.35</v>
      </c>
      <c r="G35" s="73">
        <f t="shared" si="0"/>
        <v>310.04999999999995</v>
      </c>
    </row>
    <row r="36" spans="1:7" ht="63.75" x14ac:dyDescent="0.25">
      <c r="A36" s="68" t="s">
        <v>158</v>
      </c>
      <c r="B36" s="26" t="s">
        <v>138</v>
      </c>
      <c r="C36" s="36" t="s">
        <v>76</v>
      </c>
      <c r="D36" s="35" t="s">
        <v>11</v>
      </c>
      <c r="E36" s="31">
        <f>'Memória de Cálculo'!N44</f>
        <v>3</v>
      </c>
      <c r="F36" s="71">
        <f>Composições!I17</f>
        <v>1511.33</v>
      </c>
      <c r="G36" s="73">
        <f t="shared" si="0"/>
        <v>4533.99</v>
      </c>
    </row>
    <row r="37" spans="1:7" ht="25.5" x14ac:dyDescent="0.25">
      <c r="A37" s="68" t="s">
        <v>159</v>
      </c>
      <c r="B37" s="26" t="s">
        <v>139</v>
      </c>
      <c r="C37" s="36" t="s">
        <v>78</v>
      </c>
      <c r="D37" s="35" t="s">
        <v>11</v>
      </c>
      <c r="E37" s="31">
        <v>1</v>
      </c>
      <c r="F37" s="71">
        <f>Composições!I28</f>
        <v>2528.2200000000003</v>
      </c>
      <c r="G37" s="73">
        <f t="shared" si="0"/>
        <v>2528.2200000000003</v>
      </c>
    </row>
    <row r="38" spans="1:7" ht="38.25" x14ac:dyDescent="0.25">
      <c r="A38" s="68" t="s">
        <v>160</v>
      </c>
      <c r="B38" s="26" t="s">
        <v>197</v>
      </c>
      <c r="C38" s="36" t="s">
        <v>90</v>
      </c>
      <c r="D38" s="35" t="s">
        <v>19</v>
      </c>
      <c r="E38" s="31">
        <v>1</v>
      </c>
      <c r="F38" s="71">
        <v>262.89999999999998</v>
      </c>
      <c r="G38" s="73">
        <f t="shared" si="0"/>
        <v>262.89999999999998</v>
      </c>
    </row>
    <row r="39" spans="1:7" ht="25.5" x14ac:dyDescent="0.25">
      <c r="A39" s="76" t="s">
        <v>161</v>
      </c>
      <c r="B39" s="26" t="s">
        <v>119</v>
      </c>
      <c r="C39" s="36" t="s">
        <v>120</v>
      </c>
      <c r="D39" s="35" t="s">
        <v>19</v>
      </c>
      <c r="E39" s="31">
        <v>1</v>
      </c>
      <c r="F39" s="71">
        <v>979.28</v>
      </c>
      <c r="G39" s="73">
        <f t="shared" si="0"/>
        <v>979.28</v>
      </c>
    </row>
    <row r="40" spans="1:7" ht="51.75" thickBot="1" x14ac:dyDescent="0.3">
      <c r="A40" s="116" t="s">
        <v>162</v>
      </c>
      <c r="B40" s="117" t="s">
        <v>198</v>
      </c>
      <c r="C40" s="131" t="s">
        <v>123</v>
      </c>
      <c r="D40" s="119" t="s">
        <v>122</v>
      </c>
      <c r="E40" s="120">
        <v>1</v>
      </c>
      <c r="F40" s="121">
        <v>209.71</v>
      </c>
      <c r="G40" s="122">
        <f t="shared" si="0"/>
        <v>209.71</v>
      </c>
    </row>
    <row r="41" spans="1:7" ht="15.75" thickBot="1" x14ac:dyDescent="0.3">
      <c r="A41" s="98" t="s">
        <v>163</v>
      </c>
      <c r="B41" s="99"/>
      <c r="C41" s="100" t="s">
        <v>178</v>
      </c>
      <c r="D41" s="101"/>
      <c r="E41" s="102"/>
      <c r="F41" s="103"/>
      <c r="G41" s="104">
        <f>SUM(G42:G48)</f>
        <v>12296.19</v>
      </c>
    </row>
    <row r="42" spans="1:7" ht="30" x14ac:dyDescent="0.25">
      <c r="A42" s="94" t="s">
        <v>164</v>
      </c>
      <c r="B42" s="112" t="s">
        <v>172</v>
      </c>
      <c r="C42" s="132" t="s">
        <v>176</v>
      </c>
      <c r="D42" s="114" t="s">
        <v>12</v>
      </c>
      <c r="E42" s="115">
        <v>275</v>
      </c>
      <c r="F42" s="133">
        <v>4.78</v>
      </c>
      <c r="G42" s="97">
        <f t="shared" si="0"/>
        <v>1314.5</v>
      </c>
    </row>
    <row r="43" spans="1:7" ht="45" x14ac:dyDescent="0.25">
      <c r="A43" s="68" t="s">
        <v>165</v>
      </c>
      <c r="B43" s="26" t="s">
        <v>185</v>
      </c>
      <c r="C43" s="72" t="s">
        <v>189</v>
      </c>
      <c r="D43" s="35" t="s">
        <v>12</v>
      </c>
      <c r="E43" s="31">
        <v>55</v>
      </c>
      <c r="F43" s="74">
        <v>9.18</v>
      </c>
      <c r="G43" s="73">
        <f t="shared" si="0"/>
        <v>504.9</v>
      </c>
    </row>
    <row r="44" spans="1:7" ht="45" x14ac:dyDescent="0.25">
      <c r="A44" s="68" t="s">
        <v>166</v>
      </c>
      <c r="B44" s="26" t="s">
        <v>186</v>
      </c>
      <c r="C44" s="72" t="s">
        <v>190</v>
      </c>
      <c r="D44" s="35" t="s">
        <v>122</v>
      </c>
      <c r="E44" s="31">
        <v>4</v>
      </c>
      <c r="F44" s="74">
        <v>480.38</v>
      </c>
      <c r="G44" s="73">
        <f t="shared" si="0"/>
        <v>1921.52</v>
      </c>
    </row>
    <row r="45" spans="1:7" x14ac:dyDescent="0.25">
      <c r="A45" s="76" t="s">
        <v>167</v>
      </c>
      <c r="B45" s="26" t="s">
        <v>173</v>
      </c>
      <c r="C45" s="77" t="s">
        <v>199</v>
      </c>
      <c r="D45" s="35" t="s">
        <v>122</v>
      </c>
      <c r="E45" s="31">
        <v>2</v>
      </c>
      <c r="F45" s="74">
        <v>1208.05</v>
      </c>
      <c r="G45" s="73">
        <f t="shared" si="0"/>
        <v>2416.1</v>
      </c>
    </row>
    <row r="46" spans="1:7" x14ac:dyDescent="0.25">
      <c r="A46" s="76" t="s">
        <v>179</v>
      </c>
      <c r="B46" s="26" t="s">
        <v>174</v>
      </c>
      <c r="C46" s="77" t="s">
        <v>200</v>
      </c>
      <c r="D46" s="35" t="s">
        <v>122</v>
      </c>
      <c r="E46" s="31">
        <v>1</v>
      </c>
      <c r="F46" s="74">
        <v>723.16</v>
      </c>
      <c r="G46" s="73">
        <f t="shared" si="0"/>
        <v>723.16</v>
      </c>
    </row>
    <row r="47" spans="1:7" ht="30" x14ac:dyDescent="0.25">
      <c r="A47" s="76" t="s">
        <v>187</v>
      </c>
      <c r="B47" s="26" t="s">
        <v>175</v>
      </c>
      <c r="C47" s="77" t="s">
        <v>177</v>
      </c>
      <c r="D47" s="35" t="s">
        <v>122</v>
      </c>
      <c r="E47" s="31">
        <v>1</v>
      </c>
      <c r="F47" s="74">
        <v>72.38</v>
      </c>
      <c r="G47" s="73">
        <f t="shared" si="0"/>
        <v>72.38</v>
      </c>
    </row>
    <row r="48" spans="1:7" ht="60.75" thickBot="1" x14ac:dyDescent="0.3">
      <c r="A48" s="116" t="s">
        <v>188</v>
      </c>
      <c r="B48" s="117" t="s">
        <v>235</v>
      </c>
      <c r="C48" s="273" t="s">
        <v>234</v>
      </c>
      <c r="D48" s="119" t="s">
        <v>122</v>
      </c>
      <c r="E48" s="120">
        <v>1</v>
      </c>
      <c r="F48" s="274">
        <v>5343.63</v>
      </c>
      <c r="G48" s="122">
        <f t="shared" si="0"/>
        <v>5343.63</v>
      </c>
    </row>
    <row r="49" spans="1:11" ht="15.75" thickBot="1" x14ac:dyDescent="0.3">
      <c r="A49" s="98" t="s">
        <v>168</v>
      </c>
      <c r="B49" s="99"/>
      <c r="C49" s="100" t="s">
        <v>134</v>
      </c>
      <c r="D49" s="101"/>
      <c r="E49" s="102"/>
      <c r="F49" s="103"/>
      <c r="G49" s="104">
        <f>SUM(G50:G53)</f>
        <v>783.53821072000005</v>
      </c>
    </row>
    <row r="50" spans="1:11" ht="51" x14ac:dyDescent="0.25">
      <c r="A50" s="134" t="s">
        <v>169</v>
      </c>
      <c r="B50" s="112" t="str">
        <f>Composições!B38</f>
        <v xml:space="preserve">Composição 4 </v>
      </c>
      <c r="C50" s="113" t="s">
        <v>81</v>
      </c>
      <c r="D50" s="114" t="s">
        <v>82</v>
      </c>
      <c r="E50" s="115">
        <f>((2*3.14*0.0325)*42.44)+(0.6*1.5*2)</f>
        <v>10.462004</v>
      </c>
      <c r="F50" s="96">
        <f>Composições!I38</f>
        <v>12.68</v>
      </c>
      <c r="G50" s="97">
        <f>E50*F50</f>
        <v>132.65821072</v>
      </c>
    </row>
    <row r="51" spans="1:11" ht="28.5" x14ac:dyDescent="0.25">
      <c r="A51" s="68" t="s">
        <v>180</v>
      </c>
      <c r="B51" s="62" t="s">
        <v>201</v>
      </c>
      <c r="C51" s="63" t="s">
        <v>102</v>
      </c>
      <c r="D51" s="62" t="s">
        <v>82</v>
      </c>
      <c r="E51" s="31">
        <f>'Memória de Cálculo'!N69</f>
        <v>28.8</v>
      </c>
      <c r="F51" s="71">
        <v>1.84</v>
      </c>
      <c r="G51" s="73">
        <f>E51*F51</f>
        <v>52.992000000000004</v>
      </c>
    </row>
    <row r="52" spans="1:11" ht="28.5" x14ac:dyDescent="0.25">
      <c r="A52" s="68" t="s">
        <v>181</v>
      </c>
      <c r="B52" s="64" t="s">
        <v>202</v>
      </c>
      <c r="C52" s="63" t="s">
        <v>103</v>
      </c>
      <c r="D52" s="64" t="s">
        <v>82</v>
      </c>
      <c r="E52" s="31">
        <f>'Memória de Cálculo'!N69</f>
        <v>28.8</v>
      </c>
      <c r="F52" s="71">
        <v>9.33</v>
      </c>
      <c r="G52" s="73">
        <f>E52*F52</f>
        <v>268.70400000000001</v>
      </c>
    </row>
    <row r="53" spans="1:11" ht="29.25" thickBot="1" x14ac:dyDescent="0.3">
      <c r="A53" s="116" t="s">
        <v>182</v>
      </c>
      <c r="B53" s="64" t="s">
        <v>203</v>
      </c>
      <c r="C53" s="124" t="s">
        <v>104</v>
      </c>
      <c r="D53" s="64" t="s">
        <v>82</v>
      </c>
      <c r="E53" s="120">
        <f>'Memória de Cálculo'!N69</f>
        <v>28.8</v>
      </c>
      <c r="F53" s="121">
        <v>11.43</v>
      </c>
      <c r="G53" s="122">
        <f>E53*F53</f>
        <v>329.18400000000003</v>
      </c>
    </row>
    <row r="54" spans="1:11" ht="15.75" thickBot="1" x14ac:dyDescent="0.3">
      <c r="A54" s="135" t="s">
        <v>170</v>
      </c>
      <c r="B54" s="99"/>
      <c r="C54" s="100" t="s">
        <v>145</v>
      </c>
      <c r="D54" s="101"/>
      <c r="E54" s="102"/>
      <c r="F54" s="103"/>
      <c r="G54" s="104">
        <f>SUM(G55)</f>
        <v>290.7</v>
      </c>
    </row>
    <row r="55" spans="1:11" ht="26.25" thickBot="1" x14ac:dyDescent="0.3">
      <c r="A55" s="105" t="s">
        <v>171</v>
      </c>
      <c r="B55" s="136" t="s">
        <v>217</v>
      </c>
      <c r="C55" s="137" t="s">
        <v>216</v>
      </c>
      <c r="D55" s="138" t="s">
        <v>82</v>
      </c>
      <c r="E55" s="127">
        <f>3*3</f>
        <v>9</v>
      </c>
      <c r="F55" s="110">
        <v>32.299999999999997</v>
      </c>
      <c r="G55" s="111">
        <f>E55*F55</f>
        <v>290.7</v>
      </c>
    </row>
    <row r="56" spans="1:11" ht="15.75" thickBot="1" x14ac:dyDescent="0.3">
      <c r="A56" s="98" t="s">
        <v>183</v>
      </c>
      <c r="B56" s="99"/>
      <c r="C56" s="100" t="s">
        <v>146</v>
      </c>
      <c r="D56" s="101"/>
      <c r="E56" s="102"/>
      <c r="F56" s="103"/>
      <c r="G56" s="104">
        <f>SUM(G57)</f>
        <v>244.35899999999998</v>
      </c>
    </row>
    <row r="57" spans="1:11" ht="16.5" thickBot="1" x14ac:dyDescent="0.3">
      <c r="A57" s="105" t="s">
        <v>184</v>
      </c>
      <c r="B57" s="136" t="str">
        <f>Composições!B47</f>
        <v>Composição 5</v>
      </c>
      <c r="C57" s="137" t="s">
        <v>118</v>
      </c>
      <c r="D57" s="139" t="s">
        <v>82</v>
      </c>
      <c r="E57" s="127">
        <f>0.6*1.5</f>
        <v>0.89999999999999991</v>
      </c>
      <c r="F57" s="110">
        <f>Composições!I47</f>
        <v>271.51</v>
      </c>
      <c r="G57" s="111">
        <f t="shared" si="0"/>
        <v>244.35899999999998</v>
      </c>
    </row>
    <row r="58" spans="1:11" x14ac:dyDescent="0.25">
      <c r="A58" s="140"/>
      <c r="B58" s="141"/>
      <c r="C58" s="142" t="s">
        <v>13</v>
      </c>
      <c r="D58" s="143"/>
      <c r="E58" s="144"/>
      <c r="F58" s="144"/>
      <c r="G58" s="145">
        <f>SUM(G14:G57)/2</f>
        <v>50781.548096079365</v>
      </c>
      <c r="I58" s="29"/>
    </row>
    <row r="59" spans="1:11" x14ac:dyDescent="0.25">
      <c r="A59" s="146"/>
      <c r="B59" s="9"/>
      <c r="C59" s="1" t="s">
        <v>21</v>
      </c>
      <c r="D59" s="2"/>
      <c r="E59" s="3"/>
      <c r="F59" s="3"/>
      <c r="G59" s="147">
        <f>G58*0.2522</f>
        <v>12807.106429831214</v>
      </c>
      <c r="H59" s="28"/>
      <c r="J59" s="30"/>
    </row>
    <row r="60" spans="1:11" ht="15.75" thickBot="1" x14ac:dyDescent="0.3">
      <c r="A60" s="148"/>
      <c r="B60" s="149"/>
      <c r="C60" s="150" t="s">
        <v>14</v>
      </c>
      <c r="D60" s="151"/>
      <c r="E60" s="152"/>
      <c r="F60" s="152"/>
      <c r="G60" s="153">
        <f>G58+G59</f>
        <v>63588.654525910577</v>
      </c>
      <c r="I60" s="32"/>
      <c r="J60" s="29"/>
      <c r="K60" s="29"/>
    </row>
    <row r="62" spans="1:11" x14ac:dyDescent="0.25">
      <c r="H62" s="29" t="e">
        <f>G60+#REF!</f>
        <v>#REF!</v>
      </c>
      <c r="K62" s="30"/>
    </row>
    <row r="63" spans="1:11" x14ac:dyDescent="0.25">
      <c r="B63" s="69"/>
      <c r="C63" s="70"/>
      <c r="D63" s="69"/>
      <c r="I63" s="29"/>
      <c r="J63" s="32"/>
      <c r="K63" s="29"/>
    </row>
    <row r="64" spans="1:11" x14ac:dyDescent="0.25">
      <c r="B64" s="69"/>
      <c r="C64" s="70"/>
      <c r="D64" s="69"/>
      <c r="H64" s="30"/>
      <c r="I64" s="29"/>
    </row>
    <row r="65" spans="2:11" x14ac:dyDescent="0.25">
      <c r="B65" s="69"/>
      <c r="C65" s="70"/>
      <c r="D65" s="69"/>
      <c r="G65" s="29"/>
      <c r="I65" s="29"/>
      <c r="K65" s="29"/>
    </row>
  </sheetData>
  <protectedRanges>
    <protectedRange password="CC29" sqref="C65:D65 C53:D53" name="Intervalo1_7"/>
    <protectedRange password="CC29" sqref="D64 D52" name="Intervalo1_7_1"/>
  </protectedRanges>
  <mergeCells count="10">
    <mergeCell ref="A9:G9"/>
    <mergeCell ref="A10:G10"/>
    <mergeCell ref="A12:A13"/>
    <mergeCell ref="B12:B13"/>
    <mergeCell ref="C12:C13"/>
    <mergeCell ref="D12:D13"/>
    <mergeCell ref="E12:E13"/>
    <mergeCell ref="F12:F13"/>
    <mergeCell ref="G12:G13"/>
    <mergeCell ref="A11:G11"/>
  </mergeCells>
  <pageMargins left="0.78740157480314965" right="0.78740157480314965" top="0.78740157480314965" bottom="0.78740157480314965" header="0.31496062992125984" footer="0.31496062992125984"/>
  <pageSetup paperSize="9" scale="57" fitToHeight="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73"/>
  <sheetViews>
    <sheetView view="pageBreakPreview" zoomScaleSheetLayoutView="100" workbookViewId="0">
      <selection activeCell="J57" sqref="J57"/>
    </sheetView>
  </sheetViews>
  <sheetFormatPr defaultRowHeight="15" x14ac:dyDescent="0.25"/>
  <cols>
    <col min="2" max="2" width="43.28515625" customWidth="1"/>
    <col min="5" max="5" width="13.28515625" bestFit="1" customWidth="1"/>
    <col min="6" max="6" width="15.85546875" bestFit="1" customWidth="1"/>
    <col min="8" max="8" width="5.85546875" bestFit="1" customWidth="1"/>
    <col min="10" max="10" width="9.7109375" bestFit="1" customWidth="1"/>
    <col min="11" max="11" width="5.85546875" bestFit="1" customWidth="1"/>
    <col min="12" max="12" width="13.28515625" bestFit="1" customWidth="1"/>
    <col min="13" max="13" width="2" bestFit="1" customWidth="1"/>
    <col min="14" max="14" width="11.85546875" bestFit="1" customWidth="1"/>
    <col min="19" max="19" width="47.7109375" customWidth="1"/>
  </cols>
  <sheetData>
    <row r="1" spans="1:16" ht="21" x14ac:dyDescent="0.25">
      <c r="A1" s="4"/>
      <c r="B1" s="5"/>
      <c r="C1" s="6"/>
      <c r="D1" s="6"/>
      <c r="E1" s="6"/>
      <c r="F1" s="6"/>
      <c r="G1" s="6"/>
      <c r="H1" s="7"/>
      <c r="I1" s="7"/>
      <c r="J1" s="7"/>
      <c r="K1" s="7"/>
      <c r="L1" s="7"/>
      <c r="M1" s="7"/>
      <c r="N1" s="8"/>
      <c r="O1" s="7"/>
      <c r="P1" s="7"/>
    </row>
    <row r="2" spans="1:16" ht="21" x14ac:dyDescent="0.25">
      <c r="A2" s="236" t="s">
        <v>20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spans="1:16" ht="21" x14ac:dyDescent="0.25">
      <c r="A3" s="237" t="s">
        <v>37</v>
      </c>
      <c r="B3" s="237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O3" s="237"/>
      <c r="P3" s="237"/>
    </row>
    <row r="4" spans="1:16" ht="21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</row>
    <row r="5" spans="1:16" ht="23.25" customHeight="1" x14ac:dyDescent="0.25">
      <c r="A5" s="12">
        <v>1</v>
      </c>
      <c r="B5" s="238" t="str">
        <f>'[1]Boletim de Medição Real'!B8</f>
        <v>SERVIÇOS PRELIMINARES</v>
      </c>
      <c r="C5" s="238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</row>
    <row r="6" spans="1:16" ht="20.25" x14ac:dyDescent="0.25">
      <c r="A6" s="13" t="s">
        <v>8</v>
      </c>
      <c r="B6" s="234" t="s">
        <v>105</v>
      </c>
      <c r="C6" s="234"/>
      <c r="D6" s="234"/>
      <c r="E6" s="234"/>
      <c r="F6" s="234"/>
      <c r="G6" s="234"/>
      <c r="H6" s="234"/>
      <c r="I6" s="234"/>
      <c r="J6" s="235" t="s">
        <v>15</v>
      </c>
      <c r="K6" s="235"/>
      <c r="L6" s="235"/>
      <c r="M6" s="42"/>
      <c r="N6" s="15">
        <f>SUM(P9:P9)</f>
        <v>0.33</v>
      </c>
      <c r="O6" s="15"/>
      <c r="P6" s="16" t="s">
        <v>12</v>
      </c>
    </row>
    <row r="7" spans="1:16" ht="20.25" x14ac:dyDescent="0.25">
      <c r="A7" s="13"/>
      <c r="B7" s="41"/>
      <c r="C7" s="18"/>
      <c r="D7" s="18"/>
      <c r="E7" s="18"/>
      <c r="F7" s="18"/>
      <c r="G7" s="18"/>
      <c r="H7" s="16"/>
      <c r="I7" s="16"/>
      <c r="J7" s="42"/>
      <c r="K7" s="42"/>
      <c r="L7" s="42"/>
      <c r="M7" s="42"/>
      <c r="N7" s="15"/>
      <c r="O7" s="15"/>
      <c r="P7" s="16"/>
    </row>
    <row r="8" spans="1:16" ht="21" x14ac:dyDescent="0.5">
      <c r="A8" s="13"/>
      <c r="B8" s="19" t="s">
        <v>17</v>
      </c>
      <c r="C8" s="18"/>
      <c r="D8" s="18"/>
      <c r="E8" s="18"/>
      <c r="F8" s="18"/>
      <c r="G8" s="18"/>
      <c r="H8" s="20"/>
      <c r="I8" s="16"/>
      <c r="J8" s="20" t="s">
        <v>26</v>
      </c>
      <c r="K8" s="21"/>
      <c r="L8" s="20" t="s">
        <v>16</v>
      </c>
      <c r="M8" s="20"/>
      <c r="N8" s="20" t="s">
        <v>27</v>
      </c>
      <c r="O8" s="25"/>
      <c r="P8" s="21" t="s">
        <v>9</v>
      </c>
    </row>
    <row r="9" spans="1:16" ht="20.25" x14ac:dyDescent="0.25">
      <c r="A9" s="13"/>
      <c r="B9" s="19" t="s">
        <v>108</v>
      </c>
      <c r="C9" s="22" t="s">
        <v>9</v>
      </c>
      <c r="D9" s="18"/>
      <c r="E9" s="18"/>
      <c r="F9" s="18"/>
      <c r="G9" s="18"/>
      <c r="H9" s="19"/>
      <c r="I9" s="22"/>
      <c r="J9" s="23">
        <v>0.15</v>
      </c>
      <c r="K9" s="19"/>
      <c r="L9" s="23">
        <v>2.2000000000000002</v>
      </c>
      <c r="M9" s="19"/>
      <c r="N9" s="24">
        <v>1</v>
      </c>
      <c r="O9" s="24"/>
      <c r="P9" s="23">
        <f>J9*L9*N9</f>
        <v>0.33</v>
      </c>
    </row>
    <row r="10" spans="1:16" ht="20.25" x14ac:dyDescent="0.25">
      <c r="A10" s="13"/>
      <c r="B10" s="19"/>
      <c r="C10" s="22"/>
      <c r="D10" s="18"/>
      <c r="E10" s="18"/>
      <c r="F10" s="18"/>
      <c r="G10" s="18"/>
      <c r="H10" s="22"/>
      <c r="I10" s="22"/>
      <c r="J10" s="19"/>
      <c r="K10" s="19"/>
      <c r="L10" s="19"/>
      <c r="M10" s="19"/>
      <c r="N10" s="24"/>
      <c r="O10" s="24"/>
      <c r="P10" s="23"/>
    </row>
    <row r="11" spans="1:16" ht="20.25" x14ac:dyDescent="0.25">
      <c r="A11" s="13" t="s">
        <v>8</v>
      </c>
      <c r="B11" s="234" t="s">
        <v>24</v>
      </c>
      <c r="C11" s="234"/>
      <c r="D11" s="234"/>
      <c r="E11" s="234"/>
      <c r="F11" s="234"/>
      <c r="G11" s="234"/>
      <c r="H11" s="234"/>
      <c r="I11" s="234"/>
      <c r="J11" s="235" t="s">
        <v>15</v>
      </c>
      <c r="K11" s="235"/>
      <c r="L11" s="235"/>
      <c r="M11" s="14"/>
      <c r="N11" s="15">
        <f>SUM(P14:P14)</f>
        <v>10.725</v>
      </c>
      <c r="O11" s="15"/>
      <c r="P11" s="16" t="s">
        <v>12</v>
      </c>
    </row>
    <row r="12" spans="1:16" ht="20.25" x14ac:dyDescent="0.25">
      <c r="A12" s="13"/>
      <c r="B12" s="17"/>
      <c r="C12" s="18"/>
      <c r="D12" s="18"/>
      <c r="E12" s="18"/>
      <c r="F12" s="18"/>
      <c r="G12" s="18"/>
      <c r="H12" s="16"/>
      <c r="I12" s="16"/>
      <c r="J12" s="14"/>
      <c r="K12" s="14"/>
      <c r="L12" s="14"/>
      <c r="M12" s="14"/>
      <c r="N12" s="15"/>
      <c r="O12" s="15"/>
      <c r="P12" s="16"/>
    </row>
    <row r="13" spans="1:16" ht="21" x14ac:dyDescent="0.5">
      <c r="A13" s="13"/>
      <c r="B13" s="19" t="s">
        <v>17</v>
      </c>
      <c r="C13" s="18"/>
      <c r="D13" s="18"/>
      <c r="E13" s="18"/>
      <c r="F13" s="18"/>
      <c r="G13" s="18"/>
      <c r="H13" s="20"/>
      <c r="I13" s="16"/>
      <c r="J13" s="20" t="s">
        <v>26</v>
      </c>
      <c r="K13" s="21"/>
      <c r="L13" s="20" t="s">
        <v>16</v>
      </c>
      <c r="M13" s="20"/>
      <c r="N13" s="20" t="s">
        <v>27</v>
      </c>
      <c r="O13" s="25"/>
      <c r="P13" s="21" t="s">
        <v>9</v>
      </c>
    </row>
    <row r="14" spans="1:16" ht="20.25" x14ac:dyDescent="0.25">
      <c r="A14" s="13"/>
      <c r="B14" s="19" t="s">
        <v>25</v>
      </c>
      <c r="C14" s="22" t="s">
        <v>9</v>
      </c>
      <c r="D14" s="18"/>
      <c r="E14" s="18"/>
      <c r="F14" s="18"/>
      <c r="G14" s="18"/>
      <c r="H14" s="19"/>
      <c r="I14" s="22"/>
      <c r="J14" s="23">
        <v>0.5</v>
      </c>
      <c r="K14" s="19"/>
      <c r="L14" s="23">
        <f>40+23+7+1.5</f>
        <v>71.5</v>
      </c>
      <c r="M14" s="19"/>
      <c r="N14" s="24">
        <v>0.3</v>
      </c>
      <c r="O14" s="24"/>
      <c r="P14" s="23">
        <f>J14*L14*N14</f>
        <v>10.725</v>
      </c>
    </row>
    <row r="15" spans="1:16" ht="20.25" x14ac:dyDescent="0.25">
      <c r="A15" s="13"/>
      <c r="B15" s="19"/>
      <c r="C15" s="22"/>
      <c r="D15" s="18"/>
      <c r="E15" s="18"/>
      <c r="F15" s="18"/>
      <c r="G15" s="18"/>
      <c r="H15" s="22"/>
      <c r="I15" s="22"/>
      <c r="J15" s="19"/>
      <c r="K15" s="19"/>
      <c r="L15" s="19"/>
      <c r="M15" s="19"/>
      <c r="N15" s="24"/>
      <c r="O15" s="24"/>
      <c r="P15" s="23"/>
    </row>
    <row r="16" spans="1:16" ht="20.25" customHeight="1" x14ac:dyDescent="0.25">
      <c r="A16" s="13" t="s">
        <v>10</v>
      </c>
      <c r="B16" s="234" t="s">
        <v>28</v>
      </c>
      <c r="C16" s="234"/>
      <c r="D16" s="234"/>
      <c r="E16" s="234"/>
      <c r="F16" s="234"/>
      <c r="G16" s="234"/>
      <c r="H16" s="234"/>
      <c r="I16" s="234"/>
      <c r="J16" s="235" t="s">
        <v>15</v>
      </c>
      <c r="K16" s="235"/>
      <c r="L16" s="235"/>
      <c r="M16" s="14"/>
      <c r="N16" s="15">
        <f>SUM(P19:P20)</f>
        <v>10.4878613125</v>
      </c>
      <c r="O16" s="15"/>
      <c r="P16" s="16" t="s">
        <v>19</v>
      </c>
    </row>
    <row r="17" spans="1:16" ht="20.25" x14ac:dyDescent="0.25">
      <c r="A17" s="13"/>
      <c r="B17" s="17"/>
      <c r="C17" s="18"/>
      <c r="D17" s="18"/>
      <c r="E17" s="18"/>
      <c r="F17" s="18"/>
      <c r="G17" s="18"/>
      <c r="H17" s="16"/>
      <c r="I17" s="16"/>
      <c r="J17" s="14"/>
      <c r="K17" s="14"/>
      <c r="L17" s="14"/>
      <c r="M17" s="14"/>
      <c r="N17" s="15"/>
      <c r="O17" s="15"/>
      <c r="P17" s="16"/>
    </row>
    <row r="18" spans="1:16" ht="21" x14ac:dyDescent="0.5">
      <c r="A18" s="13"/>
      <c r="B18" s="19" t="s">
        <v>17</v>
      </c>
      <c r="C18" s="18"/>
      <c r="D18" s="18"/>
      <c r="E18" s="18"/>
      <c r="F18" s="18"/>
      <c r="G18" s="18"/>
      <c r="H18" s="10"/>
      <c r="I18" s="16"/>
      <c r="J18" s="20" t="s">
        <v>26</v>
      </c>
      <c r="K18" s="21"/>
      <c r="L18" s="20" t="s">
        <v>16</v>
      </c>
      <c r="M18" s="20"/>
      <c r="N18" s="20" t="s">
        <v>27</v>
      </c>
      <c r="O18" s="25"/>
      <c r="P18" s="21" t="s">
        <v>19</v>
      </c>
    </row>
    <row r="19" spans="1:16" ht="20.25" x14ac:dyDescent="0.25">
      <c r="A19" s="13"/>
      <c r="B19" s="19" t="s">
        <v>29</v>
      </c>
      <c r="C19" s="22" t="s">
        <v>9</v>
      </c>
      <c r="D19" s="18"/>
      <c r="E19" s="18"/>
      <c r="F19" s="18"/>
      <c r="G19" s="18"/>
      <c r="H19" s="10"/>
      <c r="I19" s="22"/>
      <c r="J19" s="23">
        <v>0.5</v>
      </c>
      <c r="K19" s="19"/>
      <c r="L19" s="23">
        <f t="shared" ref="L19:L20" si="0">40+23+7+1.5</f>
        <v>71.5</v>
      </c>
      <c r="M19" s="19"/>
      <c r="N19" s="24">
        <v>0.3</v>
      </c>
      <c r="O19" s="24" t="s">
        <v>18</v>
      </c>
      <c r="P19" s="23">
        <f>J19*L19*N19</f>
        <v>10.725</v>
      </c>
    </row>
    <row r="20" spans="1:16" ht="20.25" x14ac:dyDescent="0.25">
      <c r="A20" s="13"/>
      <c r="B20" s="37" t="s">
        <v>30</v>
      </c>
      <c r="C20" s="22"/>
      <c r="D20" s="18"/>
      <c r="E20" s="18"/>
      <c r="F20" s="18"/>
      <c r="G20" s="18"/>
      <c r="H20" s="10"/>
      <c r="I20" s="22"/>
      <c r="J20" s="23">
        <v>-1</v>
      </c>
      <c r="K20" s="19"/>
      <c r="L20" s="23">
        <f t="shared" si="0"/>
        <v>71.5</v>
      </c>
      <c r="M20" s="19"/>
      <c r="N20" s="38">
        <f>3.14*0.0325^2</f>
        <v>3.3166250000000006E-3</v>
      </c>
      <c r="O20" s="24"/>
      <c r="P20" s="23">
        <f>J20*L20*N20</f>
        <v>-0.23713868750000003</v>
      </c>
    </row>
    <row r="21" spans="1:16" ht="20.25" x14ac:dyDescent="0.25">
      <c r="A21" s="13"/>
      <c r="C21" s="22"/>
      <c r="D21" s="18"/>
      <c r="E21" s="18"/>
      <c r="F21" s="18"/>
      <c r="G21" s="18"/>
      <c r="H21" s="19"/>
      <c r="I21" s="22"/>
      <c r="J21" s="23"/>
      <c r="K21" s="19"/>
      <c r="L21" s="23"/>
      <c r="M21" s="19"/>
      <c r="N21" s="24"/>
      <c r="O21" s="24"/>
      <c r="P21" s="23"/>
    </row>
    <row r="22" spans="1:16" ht="20.25" customHeight="1" x14ac:dyDescent="0.25">
      <c r="A22" s="13" t="s">
        <v>10</v>
      </c>
      <c r="B22" s="234" t="s">
        <v>31</v>
      </c>
      <c r="C22" s="234"/>
      <c r="D22" s="234"/>
      <c r="E22" s="234"/>
      <c r="F22" s="234"/>
      <c r="G22" s="234"/>
      <c r="H22" s="234"/>
      <c r="I22" s="234"/>
      <c r="J22" s="235" t="s">
        <v>15</v>
      </c>
      <c r="K22" s="235"/>
      <c r="L22" s="235"/>
      <c r="M22" s="34"/>
      <c r="N22" s="15">
        <f>SUM(P25:P25)</f>
        <v>71.5</v>
      </c>
      <c r="O22" s="15"/>
      <c r="P22" s="16" t="s">
        <v>19</v>
      </c>
    </row>
    <row r="23" spans="1:16" ht="20.25" x14ac:dyDescent="0.25">
      <c r="A23" s="13"/>
      <c r="B23" s="33"/>
      <c r="C23" s="18"/>
      <c r="D23" s="18"/>
      <c r="E23" s="18"/>
      <c r="F23" s="18"/>
      <c r="G23" s="18"/>
      <c r="H23" s="16"/>
      <c r="I23" s="16"/>
      <c r="J23" s="34"/>
      <c r="K23" s="34"/>
      <c r="L23" s="34"/>
      <c r="M23" s="34"/>
      <c r="N23" s="15"/>
      <c r="O23" s="15"/>
      <c r="P23" s="16"/>
    </row>
    <row r="24" spans="1:16" ht="21" x14ac:dyDescent="0.5">
      <c r="A24" s="13"/>
      <c r="B24" s="19" t="s">
        <v>17</v>
      </c>
      <c r="C24" s="18"/>
      <c r="D24" s="18"/>
      <c r="E24" s="18"/>
      <c r="F24" s="18"/>
      <c r="G24" s="18"/>
      <c r="H24" s="10"/>
      <c r="I24" s="16"/>
      <c r="J24" s="20" t="s">
        <v>26</v>
      </c>
      <c r="K24" s="21"/>
      <c r="L24" s="20" t="s">
        <v>16</v>
      </c>
      <c r="M24" s="20"/>
      <c r="N24" s="20" t="s">
        <v>27</v>
      </c>
      <c r="O24" s="25"/>
      <c r="P24" s="21" t="s">
        <v>19</v>
      </c>
    </row>
    <row r="25" spans="1:16" ht="20.25" x14ac:dyDescent="0.25">
      <c r="A25" s="13"/>
      <c r="B25" s="19" t="s">
        <v>31</v>
      </c>
      <c r="C25" s="22" t="s">
        <v>9</v>
      </c>
      <c r="D25" s="18"/>
      <c r="E25" s="18"/>
      <c r="F25" s="18"/>
      <c r="G25" s="18"/>
      <c r="H25" s="10"/>
      <c r="I25" s="22"/>
      <c r="J25" s="23"/>
      <c r="K25" s="19"/>
      <c r="L25" s="23">
        <f>40+23+7+1.5</f>
        <v>71.5</v>
      </c>
      <c r="M25" s="19"/>
      <c r="N25" s="24"/>
      <c r="O25" s="24" t="s">
        <v>18</v>
      </c>
      <c r="P25" s="23">
        <f>L25</f>
        <v>71.5</v>
      </c>
    </row>
    <row r="26" spans="1:16" ht="20.25" x14ac:dyDescent="0.25">
      <c r="A26" s="13"/>
      <c r="C26" s="22"/>
      <c r="D26" s="18"/>
      <c r="E26" s="18"/>
      <c r="F26" s="18"/>
      <c r="G26" s="18"/>
      <c r="H26" s="19"/>
      <c r="I26" s="22"/>
      <c r="J26" s="23"/>
      <c r="K26" s="19"/>
      <c r="L26" s="23"/>
      <c r="M26" s="19"/>
      <c r="N26" s="24"/>
      <c r="O26" s="24"/>
      <c r="P26" s="23"/>
    </row>
    <row r="27" spans="1:16" ht="20.25" customHeight="1" x14ac:dyDescent="0.25">
      <c r="A27" s="13" t="s">
        <v>10</v>
      </c>
      <c r="B27" s="234" t="s">
        <v>86</v>
      </c>
      <c r="C27" s="234"/>
      <c r="D27" s="234"/>
      <c r="E27" s="234"/>
      <c r="F27" s="234"/>
      <c r="G27" s="234"/>
      <c r="H27" s="234"/>
      <c r="I27" s="234"/>
      <c r="J27" s="235" t="s">
        <v>15</v>
      </c>
      <c r="K27" s="235"/>
      <c r="L27" s="235"/>
      <c r="M27" s="34"/>
      <c r="N27" s="15">
        <f>SUM(P30:P30)</f>
        <v>10</v>
      </c>
      <c r="O27" s="15"/>
      <c r="P27" s="16" t="s">
        <v>19</v>
      </c>
    </row>
    <row r="28" spans="1:16" ht="20.25" x14ac:dyDescent="0.25">
      <c r="A28" s="13"/>
      <c r="B28" s="33"/>
      <c r="C28" s="18"/>
      <c r="D28" s="18"/>
      <c r="E28" s="18"/>
      <c r="F28" s="18"/>
      <c r="G28" s="18"/>
      <c r="H28" s="16"/>
      <c r="I28" s="16"/>
      <c r="J28" s="34"/>
      <c r="K28" s="34"/>
      <c r="L28" s="34"/>
      <c r="M28" s="34"/>
      <c r="N28" s="15"/>
      <c r="O28" s="15"/>
      <c r="P28" s="16"/>
    </row>
    <row r="29" spans="1:16" ht="21" x14ac:dyDescent="0.5">
      <c r="A29" s="13"/>
      <c r="B29" s="19" t="s">
        <v>17</v>
      </c>
      <c r="C29" s="18"/>
      <c r="D29" s="18"/>
      <c r="E29" s="18"/>
      <c r="F29" s="18"/>
      <c r="G29" s="18"/>
      <c r="H29" s="10"/>
      <c r="I29" s="16"/>
      <c r="J29" s="20" t="s">
        <v>26</v>
      </c>
      <c r="K29" s="21"/>
      <c r="L29" s="20" t="s">
        <v>16</v>
      </c>
      <c r="M29" s="20"/>
      <c r="N29" s="20" t="s">
        <v>27</v>
      </c>
      <c r="O29" s="25"/>
      <c r="P29" s="21" t="s">
        <v>19</v>
      </c>
    </row>
    <row r="30" spans="1:16" ht="20.25" x14ac:dyDescent="0.25">
      <c r="A30" s="13"/>
      <c r="B30" s="19" t="s">
        <v>87</v>
      </c>
      <c r="C30" s="22" t="s">
        <v>9</v>
      </c>
      <c r="D30" s="18"/>
      <c r="E30" s="18"/>
      <c r="F30" s="18"/>
      <c r="G30" s="18"/>
      <c r="H30" s="10"/>
      <c r="I30" s="22"/>
      <c r="J30" s="23"/>
      <c r="K30" s="19"/>
      <c r="L30" s="23">
        <v>10</v>
      </c>
      <c r="M30" s="19"/>
      <c r="N30" s="24"/>
      <c r="O30" s="24" t="s">
        <v>18</v>
      </c>
      <c r="P30" s="23">
        <f>L30</f>
        <v>10</v>
      </c>
    </row>
    <row r="31" spans="1:16" ht="20.25" customHeight="1" x14ac:dyDescent="0.25">
      <c r="A31" s="13" t="s">
        <v>10</v>
      </c>
      <c r="B31" s="234" t="s">
        <v>88</v>
      </c>
      <c r="C31" s="234"/>
      <c r="D31" s="234"/>
      <c r="E31" s="234"/>
      <c r="F31" s="234"/>
      <c r="G31" s="234"/>
      <c r="H31" s="234"/>
      <c r="I31" s="234"/>
      <c r="J31" s="235" t="s">
        <v>15</v>
      </c>
      <c r="K31" s="235"/>
      <c r="L31" s="235"/>
      <c r="M31" s="39"/>
      <c r="N31" s="15">
        <f>SUM(P34:P34)</f>
        <v>5</v>
      </c>
      <c r="O31" s="15"/>
      <c r="P31" s="16" t="s">
        <v>19</v>
      </c>
    </row>
    <row r="32" spans="1:16" ht="20.25" x14ac:dyDescent="0.25">
      <c r="A32" s="13"/>
      <c r="B32" s="40"/>
      <c r="C32" s="18"/>
      <c r="D32" s="18"/>
      <c r="E32" s="18"/>
      <c r="F32" s="18"/>
      <c r="G32" s="18"/>
      <c r="H32" s="16"/>
      <c r="I32" s="16"/>
      <c r="J32" s="39"/>
      <c r="K32" s="39"/>
      <c r="L32" s="39"/>
      <c r="M32" s="39"/>
      <c r="N32" s="15"/>
      <c r="O32" s="15"/>
      <c r="P32" s="16"/>
    </row>
    <row r="33" spans="1:16" ht="21" x14ac:dyDescent="0.5">
      <c r="A33" s="13"/>
      <c r="B33" s="19" t="s">
        <v>17</v>
      </c>
      <c r="C33" s="18"/>
      <c r="D33" s="18"/>
      <c r="E33" s="18"/>
      <c r="F33" s="18"/>
      <c r="G33" s="18"/>
      <c r="H33" s="10"/>
      <c r="I33" s="16"/>
      <c r="J33" s="20" t="s">
        <v>26</v>
      </c>
      <c r="K33" s="21"/>
      <c r="L33" s="20" t="s">
        <v>16</v>
      </c>
      <c r="M33" s="20"/>
      <c r="N33" s="20" t="s">
        <v>27</v>
      </c>
      <c r="O33" s="25"/>
      <c r="P33" s="21" t="s">
        <v>19</v>
      </c>
    </row>
    <row r="34" spans="1:16" ht="20.25" x14ac:dyDescent="0.25">
      <c r="A34" s="13"/>
      <c r="B34" s="19" t="s">
        <v>87</v>
      </c>
      <c r="C34" s="22" t="s">
        <v>9</v>
      </c>
      <c r="D34" s="18"/>
      <c r="E34" s="18"/>
      <c r="F34" s="18"/>
      <c r="G34" s="18"/>
      <c r="H34" s="10"/>
      <c r="I34" s="22"/>
      <c r="J34" s="23"/>
      <c r="K34" s="19"/>
      <c r="L34" s="23">
        <v>5</v>
      </c>
      <c r="M34" s="19"/>
      <c r="N34" s="24"/>
      <c r="O34" s="24" t="s">
        <v>18</v>
      </c>
      <c r="P34" s="23">
        <f>L34</f>
        <v>5</v>
      </c>
    </row>
    <row r="35" spans="1:16" ht="20.25" customHeight="1" x14ac:dyDescent="0.25">
      <c r="A35" s="13" t="s">
        <v>10</v>
      </c>
      <c r="B35" s="234" t="s">
        <v>89</v>
      </c>
      <c r="C35" s="234"/>
      <c r="D35" s="234"/>
      <c r="E35" s="234"/>
      <c r="F35" s="234"/>
      <c r="G35" s="234"/>
      <c r="H35" s="234"/>
      <c r="I35" s="234"/>
      <c r="J35" s="235" t="s">
        <v>15</v>
      </c>
      <c r="K35" s="235"/>
      <c r="L35" s="235"/>
      <c r="M35" s="39"/>
      <c r="N35" s="15">
        <f>SUM(P38:P38)</f>
        <v>3</v>
      </c>
      <c r="O35" s="15"/>
      <c r="P35" s="16" t="s">
        <v>19</v>
      </c>
    </row>
    <row r="36" spans="1:16" ht="20.25" x14ac:dyDescent="0.25">
      <c r="A36" s="13"/>
      <c r="B36" s="40"/>
      <c r="C36" s="18"/>
      <c r="D36" s="18"/>
      <c r="E36" s="18"/>
      <c r="F36" s="18"/>
      <c r="G36" s="18"/>
      <c r="H36" s="16"/>
      <c r="I36" s="16"/>
      <c r="J36" s="39"/>
      <c r="K36" s="39"/>
      <c r="L36" s="39"/>
      <c r="M36" s="39"/>
      <c r="N36" s="15"/>
      <c r="O36" s="15"/>
      <c r="P36" s="16"/>
    </row>
    <row r="37" spans="1:16" ht="21" x14ac:dyDescent="0.5">
      <c r="A37" s="13"/>
      <c r="B37" s="19" t="s">
        <v>17</v>
      </c>
      <c r="C37" s="18"/>
      <c r="D37" s="18"/>
      <c r="E37" s="18"/>
      <c r="F37" s="18"/>
      <c r="G37" s="18"/>
      <c r="H37" s="10"/>
      <c r="I37" s="16"/>
      <c r="J37" s="20" t="s">
        <v>26</v>
      </c>
      <c r="K37" s="21"/>
      <c r="L37" s="20" t="s">
        <v>16</v>
      </c>
      <c r="M37" s="20"/>
      <c r="N37" s="20" t="s">
        <v>27</v>
      </c>
      <c r="O37" s="25"/>
      <c r="P37" s="21" t="s">
        <v>19</v>
      </c>
    </row>
    <row r="38" spans="1:16" ht="20.25" x14ac:dyDescent="0.25">
      <c r="A38" s="13"/>
      <c r="B38" s="19" t="s">
        <v>87</v>
      </c>
      <c r="C38" s="22" t="s">
        <v>9</v>
      </c>
      <c r="D38" s="18"/>
      <c r="E38" s="18"/>
      <c r="F38" s="18"/>
      <c r="G38" s="18"/>
      <c r="H38" s="10"/>
      <c r="I38" s="22"/>
      <c r="J38" s="23"/>
      <c r="K38" s="19"/>
      <c r="L38" s="23">
        <v>3</v>
      </c>
      <c r="M38" s="19"/>
      <c r="N38" s="24"/>
      <c r="O38" s="24" t="s">
        <v>18</v>
      </c>
      <c r="P38" s="23">
        <f>L38</f>
        <v>3</v>
      </c>
    </row>
    <row r="39" spans="1:16" ht="20.25" customHeight="1" x14ac:dyDescent="0.25">
      <c r="A39" s="13" t="s">
        <v>10</v>
      </c>
      <c r="B39" s="234" t="s">
        <v>32</v>
      </c>
      <c r="C39" s="234"/>
      <c r="D39" s="234"/>
      <c r="E39" s="234"/>
      <c r="F39" s="234"/>
      <c r="G39" s="234"/>
      <c r="H39" s="234"/>
      <c r="I39" s="234"/>
      <c r="J39" s="235" t="s">
        <v>15</v>
      </c>
      <c r="K39" s="235"/>
      <c r="L39" s="235"/>
      <c r="M39" s="39"/>
      <c r="N39" s="15">
        <f>SUM(P42:P42)</f>
        <v>49.58</v>
      </c>
      <c r="O39" s="15"/>
      <c r="P39" s="16" t="s">
        <v>19</v>
      </c>
    </row>
    <row r="40" spans="1:16" ht="20.25" x14ac:dyDescent="0.25">
      <c r="A40" s="13"/>
      <c r="B40" s="40"/>
      <c r="C40" s="18"/>
      <c r="D40" s="18"/>
      <c r="E40" s="18"/>
      <c r="F40" s="18"/>
      <c r="G40" s="18"/>
      <c r="H40" s="16"/>
      <c r="I40" s="16"/>
      <c r="J40" s="39"/>
      <c r="K40" s="39"/>
      <c r="L40" s="39"/>
      <c r="M40" s="39"/>
      <c r="N40" s="15"/>
      <c r="O40" s="15"/>
      <c r="P40" s="16"/>
    </row>
    <row r="41" spans="1:16" ht="21" x14ac:dyDescent="0.5">
      <c r="A41" s="13"/>
      <c r="B41" s="19" t="s">
        <v>17</v>
      </c>
      <c r="C41" s="18"/>
      <c r="D41" s="18"/>
      <c r="E41" s="18"/>
      <c r="F41" s="18"/>
      <c r="G41" s="18"/>
      <c r="H41" s="10"/>
      <c r="I41" s="16"/>
      <c r="J41" s="20" t="s">
        <v>26</v>
      </c>
      <c r="K41" s="21"/>
      <c r="L41" s="20" t="s">
        <v>16</v>
      </c>
      <c r="M41" s="20"/>
      <c r="N41" s="20" t="s">
        <v>27</v>
      </c>
      <c r="O41" s="25"/>
      <c r="P41" s="21" t="s">
        <v>19</v>
      </c>
    </row>
    <row r="42" spans="1:16" ht="20.25" x14ac:dyDescent="0.25">
      <c r="A42" s="13"/>
      <c r="B42" s="19" t="s">
        <v>33</v>
      </c>
      <c r="C42" s="22" t="s">
        <v>9</v>
      </c>
      <c r="D42" s="18"/>
      <c r="E42" s="18"/>
      <c r="F42" s="18"/>
      <c r="G42" s="18"/>
      <c r="H42" s="10"/>
      <c r="I42" s="22"/>
      <c r="J42" s="23"/>
      <c r="K42" s="19"/>
      <c r="L42" s="23">
        <v>49.58</v>
      </c>
      <c r="M42" s="19"/>
      <c r="N42" s="24"/>
      <c r="O42" s="24" t="s">
        <v>18</v>
      </c>
      <c r="P42" s="23">
        <f>L42</f>
        <v>49.58</v>
      </c>
    </row>
    <row r="43" spans="1:16" ht="20.25" x14ac:dyDescent="0.25">
      <c r="A43" s="13"/>
      <c r="C43" s="22"/>
      <c r="D43" s="18"/>
      <c r="E43" s="18"/>
      <c r="F43" s="18"/>
      <c r="G43" s="18"/>
      <c r="H43" s="19"/>
      <c r="I43" s="22"/>
      <c r="J43" s="23"/>
      <c r="K43" s="19"/>
      <c r="L43" s="23"/>
      <c r="M43" s="19"/>
      <c r="N43" s="24"/>
      <c r="O43" s="24"/>
      <c r="P43" s="23"/>
    </row>
    <row r="44" spans="1:16" ht="20.25" customHeight="1" x14ac:dyDescent="0.25">
      <c r="A44" s="13" t="s">
        <v>10</v>
      </c>
      <c r="B44" s="234" t="s">
        <v>34</v>
      </c>
      <c r="C44" s="234"/>
      <c r="D44" s="234"/>
      <c r="E44" s="234"/>
      <c r="F44" s="234"/>
      <c r="G44" s="234"/>
      <c r="H44" s="234"/>
      <c r="I44" s="234"/>
      <c r="J44" s="235" t="s">
        <v>15</v>
      </c>
      <c r="K44" s="235"/>
      <c r="L44" s="235"/>
      <c r="M44" s="34"/>
      <c r="N44" s="15">
        <f>SUM(P47:P47)</f>
        <v>3</v>
      </c>
      <c r="O44" s="15"/>
      <c r="P44" s="16" t="s">
        <v>19</v>
      </c>
    </row>
    <row r="45" spans="1:16" ht="20.25" x14ac:dyDescent="0.25">
      <c r="A45" s="13"/>
      <c r="B45" s="33"/>
      <c r="C45" s="18"/>
      <c r="D45" s="18"/>
      <c r="E45" s="18"/>
      <c r="F45" s="18"/>
      <c r="G45" s="18"/>
      <c r="H45" s="16"/>
      <c r="I45" s="16"/>
      <c r="J45" s="34"/>
      <c r="K45" s="34"/>
      <c r="L45" s="34"/>
      <c r="M45" s="34"/>
      <c r="N45" s="15"/>
      <c r="O45" s="15"/>
      <c r="P45" s="16"/>
    </row>
    <row r="46" spans="1:16" ht="21" x14ac:dyDescent="0.5">
      <c r="A46" s="13"/>
      <c r="B46" s="19" t="s">
        <v>17</v>
      </c>
      <c r="C46" s="18"/>
      <c r="D46" s="18"/>
      <c r="E46" s="18"/>
      <c r="F46" s="18"/>
      <c r="G46" s="18"/>
      <c r="H46" s="20" t="s">
        <v>19</v>
      </c>
      <c r="I46" s="16"/>
      <c r="J46" s="20" t="s">
        <v>26</v>
      </c>
      <c r="K46" s="21"/>
      <c r="L46" s="20" t="s">
        <v>16</v>
      </c>
      <c r="M46" s="20"/>
      <c r="N46" s="20" t="s">
        <v>27</v>
      </c>
      <c r="O46" s="25"/>
      <c r="P46" s="21" t="s">
        <v>19</v>
      </c>
    </row>
    <row r="47" spans="1:16" ht="20.25" x14ac:dyDescent="0.25">
      <c r="A47" s="13"/>
      <c r="B47" s="19" t="s">
        <v>34</v>
      </c>
      <c r="C47" s="22" t="s">
        <v>9</v>
      </c>
      <c r="D47" s="18"/>
      <c r="E47" s="18"/>
      <c r="F47" s="18"/>
      <c r="G47" s="18"/>
      <c r="H47" s="10">
        <v>3</v>
      </c>
      <c r="I47" s="22"/>
      <c r="J47" s="23"/>
      <c r="K47" s="19"/>
      <c r="L47" s="23"/>
      <c r="M47" s="19"/>
      <c r="N47" s="24"/>
      <c r="O47" s="24" t="s">
        <v>18</v>
      </c>
      <c r="P47" s="23">
        <f>H47</f>
        <v>3</v>
      </c>
    </row>
    <row r="48" spans="1:16" ht="20.25" x14ac:dyDescent="0.25">
      <c r="A48" s="13"/>
      <c r="C48" s="22"/>
      <c r="D48" s="18"/>
      <c r="E48" s="18"/>
      <c r="F48" s="18"/>
      <c r="G48" s="18"/>
      <c r="H48" s="19"/>
      <c r="I48" s="22"/>
      <c r="J48" s="23"/>
      <c r="K48" s="19"/>
      <c r="L48" s="23"/>
      <c r="M48" s="19"/>
      <c r="N48" s="24"/>
      <c r="O48" s="24"/>
      <c r="P48" s="23"/>
    </row>
    <row r="49" spans="1:16" ht="20.25" customHeight="1" x14ac:dyDescent="0.25">
      <c r="A49" s="13" t="s">
        <v>10</v>
      </c>
      <c r="B49" s="234" t="s">
        <v>35</v>
      </c>
      <c r="C49" s="234"/>
      <c r="D49" s="234"/>
      <c r="E49" s="234"/>
      <c r="F49" s="234"/>
      <c r="G49" s="234"/>
      <c r="H49" s="234"/>
      <c r="I49" s="234"/>
      <c r="J49" s="235" t="s">
        <v>15</v>
      </c>
      <c r="K49" s="235"/>
      <c r="L49" s="235"/>
      <c r="M49" s="34"/>
      <c r="N49" s="15">
        <f>SUM(P52:P52)</f>
        <v>3</v>
      </c>
      <c r="O49" s="15"/>
      <c r="P49" s="16" t="s">
        <v>19</v>
      </c>
    </row>
    <row r="50" spans="1:16" ht="20.25" x14ac:dyDescent="0.25">
      <c r="A50" s="13"/>
      <c r="B50" s="33"/>
      <c r="C50" s="18"/>
      <c r="D50" s="18"/>
      <c r="E50" s="18"/>
      <c r="F50" s="18"/>
      <c r="G50" s="18"/>
      <c r="H50" s="16"/>
      <c r="I50" s="16"/>
      <c r="J50" s="34"/>
      <c r="K50" s="34"/>
      <c r="L50" s="34"/>
      <c r="M50" s="34"/>
      <c r="N50" s="15"/>
      <c r="O50" s="15"/>
      <c r="P50" s="16"/>
    </row>
    <row r="51" spans="1:16" ht="21" x14ac:dyDescent="0.5">
      <c r="A51" s="13"/>
      <c r="B51" s="19" t="s">
        <v>17</v>
      </c>
      <c r="C51" s="18"/>
      <c r="D51" s="18"/>
      <c r="E51" s="18"/>
      <c r="F51" s="18"/>
      <c r="G51" s="18"/>
      <c r="H51" s="20" t="s">
        <v>19</v>
      </c>
      <c r="I51" s="16"/>
      <c r="J51" s="20" t="s">
        <v>26</v>
      </c>
      <c r="K51" s="21"/>
      <c r="L51" s="20" t="s">
        <v>16</v>
      </c>
      <c r="M51" s="20"/>
      <c r="N51" s="20" t="s">
        <v>27</v>
      </c>
      <c r="O51" s="25"/>
      <c r="P51" s="21" t="s">
        <v>19</v>
      </c>
    </row>
    <row r="52" spans="1:16" ht="20.25" x14ac:dyDescent="0.25">
      <c r="A52" s="13"/>
      <c r="B52" s="19" t="s">
        <v>36</v>
      </c>
      <c r="C52" s="22" t="s">
        <v>9</v>
      </c>
      <c r="D52" s="18"/>
      <c r="E52" s="18"/>
      <c r="F52" s="18"/>
      <c r="G52" s="18"/>
      <c r="H52" s="10">
        <v>3</v>
      </c>
      <c r="I52" s="22"/>
      <c r="J52" s="23"/>
      <c r="K52" s="19"/>
      <c r="L52" s="23"/>
      <c r="M52" s="19"/>
      <c r="N52" s="24"/>
      <c r="O52" s="24" t="s">
        <v>18</v>
      </c>
      <c r="P52" s="23">
        <f>H52</f>
        <v>3</v>
      </c>
    </row>
    <row r="53" spans="1:16" ht="20.25" x14ac:dyDescent="0.25">
      <c r="A53" s="13"/>
      <c r="C53" s="22"/>
      <c r="D53" s="18"/>
      <c r="E53" s="18"/>
      <c r="F53" s="18"/>
      <c r="G53" s="18"/>
      <c r="H53" s="19"/>
      <c r="I53" s="22"/>
      <c r="J53" s="23"/>
      <c r="K53" s="19"/>
      <c r="L53" s="23"/>
      <c r="M53" s="19"/>
      <c r="N53" s="24"/>
      <c r="O53" s="24"/>
      <c r="P53" s="23"/>
    </row>
    <row r="54" spans="1:16" ht="20.25" customHeight="1" x14ac:dyDescent="0.25">
      <c r="A54" s="13" t="s">
        <v>10</v>
      </c>
      <c r="B54" s="234" t="s">
        <v>109</v>
      </c>
      <c r="C54" s="234"/>
      <c r="D54" s="234"/>
      <c r="E54" s="234"/>
      <c r="F54" s="234"/>
      <c r="G54" s="234"/>
      <c r="H54" s="234"/>
      <c r="I54" s="234"/>
      <c r="J54" s="235" t="s">
        <v>15</v>
      </c>
      <c r="K54" s="235"/>
      <c r="L54" s="235"/>
      <c r="M54" s="42"/>
      <c r="N54" s="15">
        <f>SUM(P57:P57)</f>
        <v>7.2900000000000009</v>
      </c>
      <c r="O54" s="15"/>
      <c r="P54" s="16" t="s">
        <v>19</v>
      </c>
    </row>
    <row r="55" spans="1:16" ht="20.25" x14ac:dyDescent="0.25">
      <c r="A55" s="13"/>
      <c r="B55" s="41"/>
      <c r="C55" s="18"/>
      <c r="D55" s="18"/>
      <c r="E55" s="18"/>
      <c r="F55" s="18"/>
      <c r="G55" s="18"/>
      <c r="H55" s="16"/>
      <c r="I55" s="16"/>
      <c r="J55" s="42"/>
      <c r="K55" s="42"/>
      <c r="L55" s="42"/>
      <c r="M55" s="42"/>
      <c r="N55" s="15"/>
      <c r="O55" s="15"/>
      <c r="P55" s="16"/>
    </row>
    <row r="56" spans="1:16" ht="21" x14ac:dyDescent="0.5">
      <c r="A56" s="13"/>
      <c r="B56" s="19" t="s">
        <v>17</v>
      </c>
      <c r="C56" s="18"/>
      <c r="D56" s="18"/>
      <c r="E56" s="18"/>
      <c r="F56" s="18"/>
      <c r="G56" s="18"/>
      <c r="H56" s="10"/>
      <c r="I56" s="16"/>
      <c r="J56" s="20" t="s">
        <v>27</v>
      </c>
      <c r="K56" s="21"/>
      <c r="L56" s="20" t="s">
        <v>16</v>
      </c>
      <c r="M56" s="20"/>
      <c r="N56" s="20"/>
      <c r="O56" s="25"/>
      <c r="P56" s="21" t="s">
        <v>19</v>
      </c>
    </row>
    <row r="57" spans="1:16" ht="20.25" x14ac:dyDescent="0.25">
      <c r="A57" s="13"/>
      <c r="B57" s="19" t="s">
        <v>110</v>
      </c>
      <c r="C57" s="22" t="s">
        <v>9</v>
      </c>
      <c r="D57" s="18"/>
      <c r="E57" s="18"/>
      <c r="F57" s="18"/>
      <c r="G57" s="18"/>
      <c r="H57" s="10"/>
      <c r="I57" s="22"/>
      <c r="J57" s="23">
        <v>2.7</v>
      </c>
      <c r="K57" s="19"/>
      <c r="L57" s="23">
        <v>2.7</v>
      </c>
      <c r="M57" s="19"/>
      <c r="N57" s="24"/>
      <c r="O57" s="24" t="s">
        <v>18</v>
      </c>
      <c r="P57" s="23">
        <f>J57*L57</f>
        <v>7.2900000000000009</v>
      </c>
    </row>
    <row r="58" spans="1:16" ht="20.25" customHeight="1" x14ac:dyDescent="0.25">
      <c r="A58" s="13" t="s">
        <v>10</v>
      </c>
      <c r="B58" s="234" t="s">
        <v>111</v>
      </c>
      <c r="C58" s="234"/>
      <c r="D58" s="234"/>
      <c r="E58" s="234"/>
      <c r="F58" s="234"/>
      <c r="G58" s="234"/>
      <c r="H58" s="234"/>
      <c r="I58" s="234"/>
      <c r="J58" s="235" t="s">
        <v>15</v>
      </c>
      <c r="K58" s="235"/>
      <c r="L58" s="235"/>
      <c r="M58" s="42"/>
      <c r="N58" s="15">
        <f>SUM(P61:P61)</f>
        <v>14.4</v>
      </c>
      <c r="O58" s="15"/>
      <c r="P58" s="16" t="s">
        <v>19</v>
      </c>
    </row>
    <row r="59" spans="1:16" ht="20.25" x14ac:dyDescent="0.25">
      <c r="A59" s="13"/>
      <c r="B59" s="41"/>
      <c r="C59" s="18"/>
      <c r="D59" s="18"/>
      <c r="E59" s="18"/>
      <c r="F59" s="18"/>
      <c r="G59" s="18"/>
      <c r="H59" s="16"/>
      <c r="I59" s="16"/>
      <c r="J59" s="42"/>
      <c r="K59" s="42"/>
      <c r="L59" s="42"/>
      <c r="M59" s="42"/>
      <c r="N59" s="15"/>
      <c r="O59" s="15"/>
      <c r="P59" s="16"/>
    </row>
    <row r="60" spans="1:16" ht="21" x14ac:dyDescent="0.5">
      <c r="A60" s="13"/>
      <c r="B60" s="19" t="s">
        <v>17</v>
      </c>
      <c r="C60" s="18"/>
      <c r="D60" s="18"/>
      <c r="E60" s="18"/>
      <c r="F60" s="18"/>
      <c r="G60" s="18"/>
      <c r="H60" s="10"/>
      <c r="I60" s="16"/>
      <c r="J60" s="20" t="s">
        <v>26</v>
      </c>
      <c r="K60" s="21"/>
      <c r="L60" s="20" t="s">
        <v>16</v>
      </c>
      <c r="M60" s="20"/>
      <c r="N60" s="20" t="s">
        <v>27</v>
      </c>
      <c r="O60" s="25"/>
      <c r="P60" s="21" t="s">
        <v>19</v>
      </c>
    </row>
    <row r="61" spans="1:16" ht="20.25" x14ac:dyDescent="0.25">
      <c r="A61" s="13"/>
      <c r="B61" s="19" t="s">
        <v>112</v>
      </c>
      <c r="C61" s="22" t="s">
        <v>9</v>
      </c>
      <c r="D61" s="18"/>
      <c r="E61" s="18"/>
      <c r="F61" s="18"/>
      <c r="G61" s="18"/>
      <c r="H61" s="10">
        <v>4</v>
      </c>
      <c r="I61" s="22"/>
      <c r="J61" s="23"/>
      <c r="K61" s="19"/>
      <c r="L61" s="23">
        <v>1.8</v>
      </c>
      <c r="M61" s="19"/>
      <c r="N61" s="24">
        <v>2</v>
      </c>
      <c r="O61" s="24" t="s">
        <v>18</v>
      </c>
      <c r="P61" s="23">
        <f>H61*L61*N61</f>
        <v>14.4</v>
      </c>
    </row>
    <row r="62" spans="1:16" ht="20.25" x14ac:dyDescent="0.25">
      <c r="A62" s="13"/>
      <c r="C62" s="22"/>
      <c r="D62" s="18"/>
      <c r="E62" s="18"/>
      <c r="F62" s="18"/>
      <c r="G62" s="18"/>
      <c r="H62" s="19"/>
      <c r="I62" s="22"/>
      <c r="J62" s="23"/>
      <c r="K62" s="19"/>
      <c r="L62" s="23"/>
      <c r="M62" s="19"/>
      <c r="N62" s="24"/>
      <c r="O62" s="24"/>
      <c r="P62" s="23"/>
    </row>
    <row r="63" spans="1:16" ht="20.25" x14ac:dyDescent="0.25">
      <c r="A63" s="13"/>
      <c r="C63" s="22"/>
      <c r="D63" s="18"/>
      <c r="E63" s="18"/>
      <c r="F63" s="18"/>
      <c r="G63" s="18"/>
      <c r="H63" s="19"/>
      <c r="I63" s="22"/>
      <c r="J63" s="23"/>
      <c r="K63" s="19"/>
      <c r="L63" s="23"/>
      <c r="M63" s="19"/>
      <c r="N63" s="24"/>
      <c r="O63" s="24"/>
      <c r="P63" s="23"/>
    </row>
    <row r="64" spans="1:16" ht="20.25" customHeight="1" x14ac:dyDescent="0.25">
      <c r="A64" s="13" t="s">
        <v>10</v>
      </c>
      <c r="B64" s="234" t="s">
        <v>113</v>
      </c>
      <c r="C64" s="234"/>
      <c r="D64" s="234"/>
      <c r="E64" s="234"/>
      <c r="F64" s="234"/>
      <c r="G64" s="234"/>
      <c r="H64" s="234"/>
      <c r="I64" s="234"/>
      <c r="J64" s="235" t="s">
        <v>15</v>
      </c>
      <c r="K64" s="235"/>
      <c r="L64" s="235"/>
      <c r="M64" s="42"/>
      <c r="N64" s="15">
        <f>SUM(P67:P67)</f>
        <v>28.8</v>
      </c>
      <c r="O64" s="15"/>
      <c r="P64" s="16" t="s">
        <v>19</v>
      </c>
    </row>
    <row r="65" spans="1:16" ht="20.25" x14ac:dyDescent="0.25">
      <c r="A65" s="13"/>
      <c r="B65" s="41"/>
      <c r="C65" s="18"/>
      <c r="D65" s="18"/>
      <c r="E65" s="18"/>
      <c r="F65" s="18"/>
      <c r="G65" s="18"/>
      <c r="H65" s="16"/>
      <c r="I65" s="16"/>
      <c r="J65" s="42"/>
      <c r="K65" s="42"/>
      <c r="L65" s="42"/>
      <c r="M65" s="42"/>
      <c r="N65" s="15"/>
      <c r="O65" s="15"/>
      <c r="P65" s="16"/>
    </row>
    <row r="66" spans="1:16" ht="21" x14ac:dyDescent="0.5">
      <c r="A66" s="13"/>
      <c r="B66" s="19" t="s">
        <v>17</v>
      </c>
      <c r="C66" s="18"/>
      <c r="D66" s="18"/>
      <c r="E66" s="18"/>
      <c r="F66" s="18"/>
      <c r="G66" s="18"/>
      <c r="H66" s="20" t="s">
        <v>19</v>
      </c>
      <c r="I66" s="16"/>
      <c r="J66" s="20" t="s">
        <v>26</v>
      </c>
      <c r="K66" s="21"/>
      <c r="L66" s="20" t="s">
        <v>16</v>
      </c>
      <c r="M66" s="20"/>
      <c r="N66" s="20" t="s">
        <v>27</v>
      </c>
      <c r="O66" s="25"/>
      <c r="P66" s="21" t="s">
        <v>19</v>
      </c>
    </row>
    <row r="67" spans="1:16" ht="20.25" x14ac:dyDescent="0.25">
      <c r="A67" s="13"/>
      <c r="B67" s="19" t="s">
        <v>114</v>
      </c>
      <c r="C67" s="22" t="s">
        <v>9</v>
      </c>
      <c r="D67" s="18"/>
      <c r="E67" s="18"/>
      <c r="F67" s="18"/>
      <c r="G67" s="18"/>
      <c r="H67" s="10">
        <v>8</v>
      </c>
      <c r="I67" s="22"/>
      <c r="J67" s="23"/>
      <c r="K67" s="19"/>
      <c r="L67" s="23">
        <v>1.8</v>
      </c>
      <c r="M67" s="19"/>
      <c r="N67" s="24">
        <v>2</v>
      </c>
      <c r="O67" s="24" t="s">
        <v>18</v>
      </c>
      <c r="P67" s="23">
        <f>H67*L67*N67</f>
        <v>28.8</v>
      </c>
    </row>
    <row r="68" spans="1:16" ht="20.25" x14ac:dyDescent="0.25">
      <c r="A68" s="13"/>
      <c r="C68" s="22"/>
      <c r="D68" s="18"/>
      <c r="E68" s="18"/>
      <c r="F68" s="18"/>
      <c r="G68" s="18"/>
      <c r="H68" s="19"/>
      <c r="I68" s="22"/>
      <c r="J68" s="23"/>
      <c r="K68" s="19"/>
      <c r="L68" s="23"/>
      <c r="M68" s="19"/>
      <c r="N68" s="24"/>
      <c r="O68" s="24"/>
      <c r="P68" s="23"/>
    </row>
    <row r="69" spans="1:16" ht="20.25" customHeight="1" x14ac:dyDescent="0.25">
      <c r="A69" s="13" t="s">
        <v>10</v>
      </c>
      <c r="B69" s="234" t="s">
        <v>115</v>
      </c>
      <c r="C69" s="234"/>
      <c r="D69" s="234"/>
      <c r="E69" s="234"/>
      <c r="F69" s="234"/>
      <c r="G69" s="234"/>
      <c r="H69" s="234"/>
      <c r="I69" s="234"/>
      <c r="J69" s="235" t="s">
        <v>15</v>
      </c>
      <c r="K69" s="235"/>
      <c r="L69" s="235"/>
      <c r="M69" s="42"/>
      <c r="N69" s="15">
        <f>SUM(P72:P72)</f>
        <v>28.8</v>
      </c>
      <c r="O69" s="15"/>
      <c r="P69" s="16" t="s">
        <v>19</v>
      </c>
    </row>
    <row r="70" spans="1:16" ht="20.25" x14ac:dyDescent="0.25">
      <c r="A70" s="13"/>
      <c r="B70" s="41"/>
      <c r="C70" s="18"/>
      <c r="D70" s="18"/>
      <c r="E70" s="18"/>
      <c r="F70" s="18"/>
      <c r="G70" s="18"/>
      <c r="H70" s="16"/>
      <c r="I70" s="16"/>
      <c r="J70" s="42"/>
      <c r="K70" s="42"/>
      <c r="L70" s="42"/>
      <c r="M70" s="42"/>
      <c r="N70" s="15"/>
      <c r="O70" s="15"/>
      <c r="P70" s="16"/>
    </row>
    <row r="71" spans="1:16" ht="21" x14ac:dyDescent="0.5">
      <c r="A71" s="13"/>
      <c r="B71" s="19" t="s">
        <v>17</v>
      </c>
      <c r="C71" s="18"/>
      <c r="D71" s="18"/>
      <c r="E71" s="18"/>
      <c r="F71" s="18"/>
      <c r="G71" s="18"/>
      <c r="H71" s="20" t="s">
        <v>19</v>
      </c>
      <c r="I71" s="16"/>
      <c r="J71" s="20" t="s">
        <v>26</v>
      </c>
      <c r="K71" s="21"/>
      <c r="L71" s="20" t="s">
        <v>16</v>
      </c>
      <c r="M71" s="20"/>
      <c r="N71" s="20" t="s">
        <v>27</v>
      </c>
      <c r="O71" s="25"/>
      <c r="P71" s="21" t="s">
        <v>19</v>
      </c>
    </row>
    <row r="72" spans="1:16" ht="20.25" x14ac:dyDescent="0.25">
      <c r="A72" s="13"/>
      <c r="B72" s="19" t="s">
        <v>116</v>
      </c>
      <c r="C72" s="22" t="s">
        <v>9</v>
      </c>
      <c r="D72" s="18"/>
      <c r="E72" s="18"/>
      <c r="F72" s="18"/>
      <c r="G72" s="18"/>
      <c r="H72" s="10">
        <v>8</v>
      </c>
      <c r="I72" s="22"/>
      <c r="J72" s="23"/>
      <c r="K72" s="19"/>
      <c r="L72" s="23">
        <v>1.8</v>
      </c>
      <c r="M72" s="19"/>
      <c r="N72" s="24">
        <v>2</v>
      </c>
      <c r="O72" s="24" t="s">
        <v>18</v>
      </c>
      <c r="P72" s="23">
        <f>H72*L72*N72</f>
        <v>28.8</v>
      </c>
    </row>
    <row r="73" spans="1:16" ht="20.25" x14ac:dyDescent="0.25">
      <c r="A73" s="13"/>
      <c r="C73" s="22"/>
      <c r="D73" s="18"/>
      <c r="E73" s="18"/>
      <c r="F73" s="18"/>
      <c r="G73" s="18"/>
      <c r="H73" s="19"/>
      <c r="I73" s="22"/>
      <c r="J73" s="23"/>
      <c r="K73" s="19"/>
      <c r="L73" s="23"/>
      <c r="M73" s="19"/>
      <c r="N73" s="24"/>
      <c r="O73" s="24"/>
      <c r="P73" s="23"/>
    </row>
  </sheetData>
  <mergeCells count="31">
    <mergeCell ref="B69:I69"/>
    <mergeCell ref="J69:L69"/>
    <mergeCell ref="B54:I54"/>
    <mergeCell ref="J54:L54"/>
    <mergeCell ref="B58:I58"/>
    <mergeCell ref="J58:L58"/>
    <mergeCell ref="B64:I64"/>
    <mergeCell ref="J64:L64"/>
    <mergeCell ref="B27:I27"/>
    <mergeCell ref="J27:L27"/>
    <mergeCell ref="B22:I22"/>
    <mergeCell ref="J22:L22"/>
    <mergeCell ref="A2:P2"/>
    <mergeCell ref="B11:I11"/>
    <mergeCell ref="J11:L11"/>
    <mergeCell ref="B16:I16"/>
    <mergeCell ref="J16:L16"/>
    <mergeCell ref="A3:P3"/>
    <mergeCell ref="B5:P5"/>
    <mergeCell ref="B6:I6"/>
    <mergeCell ref="J6:L6"/>
    <mergeCell ref="B49:I49"/>
    <mergeCell ref="J49:L49"/>
    <mergeCell ref="B31:I31"/>
    <mergeCell ref="J31:L31"/>
    <mergeCell ref="B35:I35"/>
    <mergeCell ref="J35:L35"/>
    <mergeCell ref="B39:I39"/>
    <mergeCell ref="J39:L39"/>
    <mergeCell ref="B44:I44"/>
    <mergeCell ref="J44:L44"/>
  </mergeCells>
  <pageMargins left="0.511811024" right="0.511811024" top="0.78740157499999996" bottom="0.78740157499999996" header="0.31496062000000002" footer="0.31496062000000002"/>
  <pageSetup paperSize="9" scale="73" fitToHeight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view="pageBreakPreview" zoomScale="90" zoomScaleNormal="100" zoomScaleSheetLayoutView="90" workbookViewId="0">
      <selection activeCell="A5" sqref="A5"/>
    </sheetView>
  </sheetViews>
  <sheetFormatPr defaultRowHeight="15" x14ac:dyDescent="0.25"/>
  <cols>
    <col min="2" max="2" width="18.42578125" bestFit="1" customWidth="1"/>
    <col min="3" max="3" width="7.42578125" bestFit="1" customWidth="1"/>
    <col min="4" max="4" width="37" bestFit="1" customWidth="1"/>
    <col min="5" max="5" width="10.42578125" customWidth="1"/>
    <col min="6" max="6" width="10" bestFit="1" customWidth="1"/>
    <col min="7" max="7" width="12.7109375" bestFit="1" customWidth="1"/>
    <col min="9" max="9" width="13.5703125" bestFit="1" customWidth="1"/>
  </cols>
  <sheetData>
    <row r="1" spans="1:12" s="43" customFormat="1" ht="15.75" customHeight="1" x14ac:dyDescent="0.25">
      <c r="A1" s="239"/>
      <c r="B1" s="240"/>
      <c r="C1" s="240"/>
      <c r="D1" s="240"/>
      <c r="E1" s="240"/>
      <c r="F1" s="240"/>
      <c r="G1" s="240"/>
      <c r="H1" s="240"/>
      <c r="I1" s="241"/>
    </row>
    <row r="2" spans="1:12" s="43" customFormat="1" ht="15.75" customHeight="1" x14ac:dyDescent="0.25">
      <c r="A2" s="242"/>
      <c r="B2" s="243"/>
      <c r="C2" s="243"/>
      <c r="D2" s="243"/>
      <c r="E2" s="243"/>
      <c r="F2" s="243"/>
      <c r="G2" s="243"/>
      <c r="H2" s="243"/>
      <c r="I2" s="244"/>
    </row>
    <row r="3" spans="1:12" s="43" customFormat="1" ht="15.75" customHeight="1" x14ac:dyDescent="0.25">
      <c r="A3" s="242"/>
      <c r="B3" s="243"/>
      <c r="C3" s="243"/>
      <c r="D3" s="243"/>
      <c r="E3" s="243"/>
      <c r="F3" s="243"/>
      <c r="G3" s="243"/>
      <c r="H3" s="243"/>
      <c r="I3" s="244"/>
    </row>
    <row r="4" spans="1:12" s="43" customFormat="1" ht="15.75" customHeight="1" x14ac:dyDescent="0.25">
      <c r="A4" s="245" t="s">
        <v>224</v>
      </c>
      <c r="B4" s="246"/>
      <c r="C4" s="246"/>
      <c r="D4" s="246"/>
      <c r="E4" s="246"/>
      <c r="F4" s="246"/>
      <c r="G4" s="246"/>
      <c r="H4" s="246"/>
      <c r="I4" s="247"/>
    </row>
    <row r="5" spans="1:12" s="43" customFormat="1" x14ac:dyDescent="0.25">
      <c r="A5" s="154"/>
      <c r="B5" s="44"/>
      <c r="C5" s="45"/>
      <c r="D5" s="44"/>
      <c r="E5" s="44"/>
      <c r="F5" s="46"/>
      <c r="G5" s="46"/>
      <c r="H5" s="47"/>
      <c r="I5" s="155"/>
    </row>
    <row r="6" spans="1:12" s="43" customFormat="1" ht="30" x14ac:dyDescent="0.25">
      <c r="A6" s="156" t="s">
        <v>40</v>
      </c>
      <c r="B6" s="48" t="s">
        <v>41</v>
      </c>
      <c r="C6" s="48" t="s">
        <v>42</v>
      </c>
      <c r="D6" s="48" t="s">
        <v>17</v>
      </c>
      <c r="E6" s="48" t="s">
        <v>43</v>
      </c>
      <c r="F6" s="48" t="s">
        <v>19</v>
      </c>
      <c r="G6" s="48" t="s">
        <v>44</v>
      </c>
      <c r="H6" s="48" t="s">
        <v>45</v>
      </c>
      <c r="I6" s="157" t="s">
        <v>46</v>
      </c>
    </row>
    <row r="7" spans="1:12" s="43" customFormat="1" ht="56.25" hidden="1" x14ac:dyDescent="0.25">
      <c r="A7" s="158" t="str">
        <f>'Orçamento Sintético'!A32</f>
        <v>7.2</v>
      </c>
      <c r="B7" s="49">
        <v>92367</v>
      </c>
      <c r="C7" s="49"/>
      <c r="D7" s="50" t="s">
        <v>58</v>
      </c>
      <c r="E7" s="49" t="s">
        <v>47</v>
      </c>
      <c r="F7" s="49" t="s">
        <v>48</v>
      </c>
      <c r="G7" s="51"/>
      <c r="H7" s="52"/>
      <c r="I7" s="159">
        <f>SUM(I8:I10)</f>
        <v>75.22</v>
      </c>
      <c r="J7" s="53">
        <v>0.21800900000000001</v>
      </c>
      <c r="K7" s="43">
        <f>I7*J7</f>
        <v>16.398636979999999</v>
      </c>
      <c r="L7" s="54">
        <f>I7-K7</f>
        <v>58.82136302</v>
      </c>
    </row>
    <row r="8" spans="1:12" s="43" customFormat="1" ht="33.75" hidden="1" x14ac:dyDescent="0.25">
      <c r="A8" s="160"/>
      <c r="B8" s="55">
        <v>7701</v>
      </c>
      <c r="C8" s="55" t="s">
        <v>49</v>
      </c>
      <c r="D8" s="56" t="s">
        <v>51</v>
      </c>
      <c r="E8" s="55" t="s">
        <v>50</v>
      </c>
      <c r="F8" s="55" t="s">
        <v>48</v>
      </c>
      <c r="G8" s="55">
        <v>1.3</v>
      </c>
      <c r="H8" s="55">
        <v>54.04</v>
      </c>
      <c r="I8" s="161">
        <f>TRUNC(H8*G8,2)</f>
        <v>70.25</v>
      </c>
    </row>
    <row r="9" spans="1:12" s="43" customFormat="1" ht="33.75" hidden="1" x14ac:dyDescent="0.25">
      <c r="A9" s="160"/>
      <c r="B9" s="55">
        <v>246</v>
      </c>
      <c r="C9" s="55" t="s">
        <v>49</v>
      </c>
      <c r="D9" s="56" t="s">
        <v>54</v>
      </c>
      <c r="E9" s="55" t="s">
        <v>53</v>
      </c>
      <c r="F9" s="55" t="s">
        <v>48</v>
      </c>
      <c r="G9" s="55" t="s">
        <v>56</v>
      </c>
      <c r="H9" s="55">
        <v>8.43</v>
      </c>
      <c r="I9" s="161">
        <f>TRUNC(H9*G9,2)</f>
        <v>2.06</v>
      </c>
    </row>
    <row r="10" spans="1:12" s="43" customFormat="1" ht="22.5" hidden="1" x14ac:dyDescent="0.25">
      <c r="A10" s="160"/>
      <c r="B10" s="55">
        <v>2696</v>
      </c>
      <c r="C10" s="55" t="s">
        <v>49</v>
      </c>
      <c r="D10" s="56" t="s">
        <v>57</v>
      </c>
      <c r="E10" s="55" t="s">
        <v>53</v>
      </c>
      <c r="F10" s="55" t="s">
        <v>48</v>
      </c>
      <c r="G10" s="55" t="s">
        <v>56</v>
      </c>
      <c r="H10" s="55">
        <v>11.91</v>
      </c>
      <c r="I10" s="161">
        <f>TRUNC(H10*G10,2)</f>
        <v>2.91</v>
      </c>
    </row>
    <row r="11" spans="1:12" hidden="1" x14ac:dyDescent="0.25">
      <c r="A11" s="162"/>
      <c r="B11" s="163"/>
      <c r="C11" s="163"/>
      <c r="D11" s="163"/>
      <c r="E11" s="163"/>
      <c r="F11" s="163"/>
      <c r="G11" s="163"/>
      <c r="H11" s="163"/>
      <c r="I11" s="164"/>
    </row>
    <row r="12" spans="1:12" ht="33.75" x14ac:dyDescent="0.25">
      <c r="A12" s="158" t="str">
        <f>'Orçamento Sintético'!A31</f>
        <v>7.1</v>
      </c>
      <c r="B12" s="49" t="s">
        <v>61</v>
      </c>
      <c r="C12" s="49"/>
      <c r="D12" s="50" t="s">
        <v>60</v>
      </c>
      <c r="E12" s="49" t="s">
        <v>47</v>
      </c>
      <c r="F12" s="49" t="s">
        <v>48</v>
      </c>
      <c r="G12" s="51"/>
      <c r="H12" s="52"/>
      <c r="I12" s="159">
        <f>SUM(I13:I15)</f>
        <v>56.5</v>
      </c>
    </row>
    <row r="13" spans="1:12" ht="22.5" x14ac:dyDescent="0.25">
      <c r="A13" s="160"/>
      <c r="B13" s="55">
        <v>36379</v>
      </c>
      <c r="C13" s="55" t="s">
        <v>49</v>
      </c>
      <c r="D13" s="56" t="s">
        <v>59</v>
      </c>
      <c r="E13" s="55" t="s">
        <v>50</v>
      </c>
      <c r="F13" s="55" t="s">
        <v>52</v>
      </c>
      <c r="G13" s="58">
        <v>1.3</v>
      </c>
      <c r="H13" s="55">
        <v>38.53</v>
      </c>
      <c r="I13" s="161">
        <f>TRUNC(H13*G13,2)</f>
        <v>50.08</v>
      </c>
    </row>
    <row r="14" spans="1:12" ht="33.75" x14ac:dyDescent="0.25">
      <c r="A14" s="160"/>
      <c r="B14" s="55">
        <v>88248</v>
      </c>
      <c r="C14" s="55" t="s">
        <v>49</v>
      </c>
      <c r="D14" s="56" t="s">
        <v>54</v>
      </c>
      <c r="E14" s="55" t="s">
        <v>53</v>
      </c>
      <c r="F14" s="55" t="s">
        <v>55</v>
      </c>
      <c r="G14" s="55" t="s">
        <v>56</v>
      </c>
      <c r="H14" s="55">
        <v>11.36</v>
      </c>
      <c r="I14" s="161">
        <f>TRUNC(H14*G14,2)</f>
        <v>2.78</v>
      </c>
    </row>
    <row r="15" spans="1:12" ht="22.5" x14ac:dyDescent="0.25">
      <c r="A15" s="160"/>
      <c r="B15" s="55">
        <v>88267</v>
      </c>
      <c r="C15" s="55" t="s">
        <v>49</v>
      </c>
      <c r="D15" s="56" t="s">
        <v>57</v>
      </c>
      <c r="E15" s="55" t="s">
        <v>53</v>
      </c>
      <c r="F15" s="55" t="s">
        <v>55</v>
      </c>
      <c r="G15" s="55" t="s">
        <v>56</v>
      </c>
      <c r="H15" s="55">
        <v>14.88</v>
      </c>
      <c r="I15" s="161">
        <f>TRUNC(H15*G15,2)</f>
        <v>3.64</v>
      </c>
    </row>
    <row r="16" spans="1:12" x14ac:dyDescent="0.25">
      <c r="A16" s="165"/>
      <c r="B16" s="166"/>
      <c r="C16" s="166"/>
      <c r="D16" s="166"/>
      <c r="E16" s="166"/>
      <c r="F16" s="166"/>
      <c r="G16" s="167"/>
      <c r="H16" s="167"/>
      <c r="I16" s="164"/>
    </row>
    <row r="17" spans="1:9" ht="67.5" x14ac:dyDescent="0.25">
      <c r="A17" s="158" t="str">
        <f>'Orçamento Sintético'!A36</f>
        <v>7.6</v>
      </c>
      <c r="B17" s="49" t="s">
        <v>61</v>
      </c>
      <c r="C17" s="49"/>
      <c r="D17" s="50" t="s">
        <v>76</v>
      </c>
      <c r="E17" s="49" t="s">
        <v>47</v>
      </c>
      <c r="F17" s="49" t="s">
        <v>48</v>
      </c>
      <c r="G17" s="51"/>
      <c r="H17" s="52"/>
      <c r="I17" s="159">
        <f>SUM(I18:I26)</f>
        <v>1511.33</v>
      </c>
    </row>
    <row r="18" spans="1:9" ht="45" x14ac:dyDescent="0.25">
      <c r="A18" s="160"/>
      <c r="B18" s="55" t="s">
        <v>62</v>
      </c>
      <c r="C18" s="55" t="s">
        <v>49</v>
      </c>
      <c r="D18" s="56" t="s">
        <v>63</v>
      </c>
      <c r="E18" s="55" t="s">
        <v>50</v>
      </c>
      <c r="F18" s="55" t="s">
        <v>48</v>
      </c>
      <c r="G18" s="59">
        <v>4</v>
      </c>
      <c r="H18" s="75">
        <v>0.3</v>
      </c>
      <c r="I18" s="161">
        <f t="shared" ref="I18:I23" si="0">TRUNC(H18*G18,2)</f>
        <v>1.2</v>
      </c>
    </row>
    <row r="19" spans="1:9" ht="33.75" x14ac:dyDescent="0.25">
      <c r="A19" s="160"/>
      <c r="B19" s="55" t="s">
        <v>64</v>
      </c>
      <c r="C19" s="55" t="s">
        <v>49</v>
      </c>
      <c r="D19" s="56" t="s">
        <v>65</v>
      </c>
      <c r="E19" s="55" t="s">
        <v>50</v>
      </c>
      <c r="F19" s="55" t="s">
        <v>48</v>
      </c>
      <c r="G19" s="60">
        <v>1</v>
      </c>
      <c r="H19" s="55">
        <v>78.849999999999994</v>
      </c>
      <c r="I19" s="161">
        <f t="shared" si="0"/>
        <v>78.849999999999994</v>
      </c>
    </row>
    <row r="20" spans="1:9" ht="56.25" x14ac:dyDescent="0.25">
      <c r="A20" s="160"/>
      <c r="B20" s="55" t="s">
        <v>66</v>
      </c>
      <c r="C20" s="55" t="s">
        <v>49</v>
      </c>
      <c r="D20" s="56" t="s">
        <v>67</v>
      </c>
      <c r="E20" s="55" t="s">
        <v>50</v>
      </c>
      <c r="F20" s="55" t="s">
        <v>48</v>
      </c>
      <c r="G20" s="60">
        <v>1</v>
      </c>
      <c r="H20" s="75">
        <v>180</v>
      </c>
      <c r="I20" s="161">
        <f t="shared" si="0"/>
        <v>180</v>
      </c>
    </row>
    <row r="21" spans="1:9" ht="67.5" x14ac:dyDescent="0.25">
      <c r="A21" s="160"/>
      <c r="B21" s="55" t="s">
        <v>68</v>
      </c>
      <c r="C21" s="55" t="s">
        <v>49</v>
      </c>
      <c r="D21" s="56" t="s">
        <v>69</v>
      </c>
      <c r="E21" s="55" t="s">
        <v>50</v>
      </c>
      <c r="F21" s="55" t="s">
        <v>48</v>
      </c>
      <c r="G21" s="60">
        <v>1</v>
      </c>
      <c r="H21" s="55">
        <v>357.31</v>
      </c>
      <c r="I21" s="161">
        <f t="shared" si="0"/>
        <v>357.31</v>
      </c>
    </row>
    <row r="22" spans="1:9" ht="45" x14ac:dyDescent="0.25">
      <c r="A22" s="160"/>
      <c r="B22" s="55" t="s">
        <v>70</v>
      </c>
      <c r="C22" s="55" t="s">
        <v>49</v>
      </c>
      <c r="D22" s="56" t="s">
        <v>71</v>
      </c>
      <c r="E22" s="55" t="s">
        <v>50</v>
      </c>
      <c r="F22" s="55" t="s">
        <v>48</v>
      </c>
      <c r="G22" s="60">
        <v>1</v>
      </c>
      <c r="H22" s="55">
        <v>17.14</v>
      </c>
      <c r="I22" s="161">
        <f t="shared" si="0"/>
        <v>17.14</v>
      </c>
    </row>
    <row r="23" spans="1:9" ht="45" x14ac:dyDescent="0.25">
      <c r="A23" s="160"/>
      <c r="B23" s="55">
        <v>21029</v>
      </c>
      <c r="C23" s="55" t="s">
        <v>49</v>
      </c>
      <c r="D23" s="56" t="s">
        <v>75</v>
      </c>
      <c r="E23" s="55" t="s">
        <v>50</v>
      </c>
      <c r="F23" s="55" t="s">
        <v>48</v>
      </c>
      <c r="G23" s="60">
        <v>2</v>
      </c>
      <c r="H23" s="55">
        <v>270</v>
      </c>
      <c r="I23" s="161">
        <f t="shared" si="0"/>
        <v>540</v>
      </c>
    </row>
    <row r="24" spans="1:9" ht="33.75" x14ac:dyDescent="0.25">
      <c r="A24" s="162"/>
      <c r="B24" s="55" t="s">
        <v>72</v>
      </c>
      <c r="C24" s="55" t="s">
        <v>49</v>
      </c>
      <c r="D24" s="56" t="s">
        <v>73</v>
      </c>
      <c r="E24" s="55" t="s">
        <v>50</v>
      </c>
      <c r="F24" s="55" t="s">
        <v>48</v>
      </c>
      <c r="G24" s="60">
        <v>1</v>
      </c>
      <c r="H24" s="55">
        <v>257.14</v>
      </c>
      <c r="I24" s="161">
        <f t="shared" ref="I24:I26" si="1">TRUNC(H24*G24,2)</f>
        <v>257.14</v>
      </c>
    </row>
    <row r="25" spans="1:9" ht="33.75" x14ac:dyDescent="0.25">
      <c r="A25" s="162"/>
      <c r="B25" s="55">
        <v>88248</v>
      </c>
      <c r="C25" s="55" t="s">
        <v>49</v>
      </c>
      <c r="D25" s="56" t="s">
        <v>54</v>
      </c>
      <c r="E25" s="55" t="s">
        <v>53</v>
      </c>
      <c r="F25" s="55" t="s">
        <v>55</v>
      </c>
      <c r="G25" s="60">
        <v>3.0369999999999999</v>
      </c>
      <c r="H25" s="55">
        <v>11.36</v>
      </c>
      <c r="I25" s="161">
        <f t="shared" si="1"/>
        <v>34.5</v>
      </c>
    </row>
    <row r="26" spans="1:9" ht="22.5" x14ac:dyDescent="0.25">
      <c r="A26" s="162"/>
      <c r="B26" s="55">
        <v>88267</v>
      </c>
      <c r="C26" s="55" t="s">
        <v>49</v>
      </c>
      <c r="D26" s="56" t="s">
        <v>57</v>
      </c>
      <c r="E26" s="55" t="s">
        <v>53</v>
      </c>
      <c r="F26" s="55" t="s">
        <v>55</v>
      </c>
      <c r="G26" s="60">
        <v>3.0369999999999999</v>
      </c>
      <c r="H26" s="55">
        <v>14.88</v>
      </c>
      <c r="I26" s="161">
        <f t="shared" si="1"/>
        <v>45.19</v>
      </c>
    </row>
    <row r="27" spans="1:9" x14ac:dyDescent="0.25">
      <c r="A27" s="162"/>
      <c r="B27" s="163"/>
      <c r="C27" s="163"/>
      <c r="D27" s="163"/>
      <c r="E27" s="163"/>
      <c r="F27" s="163"/>
      <c r="G27" s="163"/>
      <c r="H27" s="163"/>
      <c r="I27" s="164"/>
    </row>
    <row r="28" spans="1:9" ht="22.5" x14ac:dyDescent="0.25">
      <c r="A28" s="158" t="str">
        <f>'Orçamento Sintético'!A37</f>
        <v>7.7</v>
      </c>
      <c r="B28" s="49" t="s">
        <v>77</v>
      </c>
      <c r="C28" s="49"/>
      <c r="D28" s="50" t="s">
        <v>78</v>
      </c>
      <c r="E28" s="49" t="s">
        <v>47</v>
      </c>
      <c r="F28" s="49" t="s">
        <v>48</v>
      </c>
      <c r="G28" s="51"/>
      <c r="H28" s="52"/>
      <c r="I28" s="159">
        <f>SUM(I29:I31)</f>
        <v>2528.2200000000003</v>
      </c>
    </row>
    <row r="29" spans="1:9" ht="56.25" x14ac:dyDescent="0.25">
      <c r="A29" s="160"/>
      <c r="B29" s="55">
        <v>738</v>
      </c>
      <c r="C29" s="55" t="s">
        <v>49</v>
      </c>
      <c r="D29" s="56" t="s">
        <v>79</v>
      </c>
      <c r="E29" s="55" t="s">
        <v>50</v>
      </c>
      <c r="F29" s="55" t="s">
        <v>48</v>
      </c>
      <c r="G29" s="58" t="s">
        <v>74</v>
      </c>
      <c r="H29" s="57">
        <v>2318.3000000000002</v>
      </c>
      <c r="I29" s="161">
        <f>TRUNC(H29*G29,2)</f>
        <v>2318.3000000000002</v>
      </c>
    </row>
    <row r="30" spans="1:9" ht="33.75" x14ac:dyDescent="0.25">
      <c r="A30" s="160"/>
      <c r="B30" s="55">
        <v>88248</v>
      </c>
      <c r="C30" s="55" t="s">
        <v>49</v>
      </c>
      <c r="D30" s="56" t="s">
        <v>54</v>
      </c>
      <c r="E30" s="55" t="s">
        <v>53</v>
      </c>
      <c r="F30" s="55" t="s">
        <v>55</v>
      </c>
      <c r="G30" s="55" t="s">
        <v>80</v>
      </c>
      <c r="H30" s="55">
        <v>11.36</v>
      </c>
      <c r="I30" s="161">
        <f>TRUNC(H30*G30,2)</f>
        <v>90.88</v>
      </c>
    </row>
    <row r="31" spans="1:9" ht="22.5" x14ac:dyDescent="0.25">
      <c r="A31" s="160"/>
      <c r="B31" s="55">
        <v>88267</v>
      </c>
      <c r="C31" s="55" t="s">
        <v>49</v>
      </c>
      <c r="D31" s="56" t="s">
        <v>57</v>
      </c>
      <c r="E31" s="55" t="s">
        <v>53</v>
      </c>
      <c r="F31" s="55" t="s">
        <v>55</v>
      </c>
      <c r="G31" s="55" t="s">
        <v>80</v>
      </c>
      <c r="H31" s="55">
        <v>14.88</v>
      </c>
      <c r="I31" s="161">
        <f>TRUNC(H31*G31,2)</f>
        <v>119.04</v>
      </c>
    </row>
    <row r="32" spans="1:9" x14ac:dyDescent="0.25">
      <c r="A32" s="162"/>
      <c r="B32" s="163"/>
      <c r="C32" s="163"/>
      <c r="D32" s="163"/>
      <c r="E32" s="163"/>
      <c r="F32" s="163"/>
      <c r="G32" s="163"/>
      <c r="H32" s="163"/>
      <c r="I32" s="164"/>
    </row>
    <row r="33" spans="1:9" hidden="1" x14ac:dyDescent="0.25">
      <c r="A33" s="162"/>
      <c r="B33" s="163"/>
      <c r="C33" s="163"/>
      <c r="D33" s="163"/>
      <c r="E33" s="163"/>
      <c r="F33" s="163"/>
      <c r="G33" s="163"/>
      <c r="H33" s="163"/>
      <c r="I33" s="164"/>
    </row>
    <row r="34" spans="1:9" hidden="1" x14ac:dyDescent="0.25">
      <c r="A34" s="162"/>
      <c r="B34" s="163"/>
      <c r="C34" s="163"/>
      <c r="D34" s="163"/>
      <c r="E34" s="163"/>
      <c r="F34" s="163"/>
      <c r="G34" s="163"/>
      <c r="H34" s="163"/>
      <c r="I34" s="164"/>
    </row>
    <row r="35" spans="1:9" hidden="1" x14ac:dyDescent="0.25">
      <c r="A35" s="162"/>
      <c r="B35" s="163"/>
      <c r="C35" s="163"/>
      <c r="D35" s="163"/>
      <c r="E35" s="163"/>
      <c r="F35" s="163"/>
      <c r="G35" s="163"/>
      <c r="H35" s="163"/>
      <c r="I35" s="164"/>
    </row>
    <row r="36" spans="1:9" hidden="1" x14ac:dyDescent="0.25">
      <c r="A36" s="162"/>
      <c r="B36" s="163"/>
      <c r="C36" s="163"/>
      <c r="D36" s="163"/>
      <c r="E36" s="163"/>
      <c r="F36" s="163"/>
      <c r="G36" s="163"/>
      <c r="H36" s="163"/>
      <c r="I36" s="164"/>
    </row>
    <row r="37" spans="1:9" hidden="1" x14ac:dyDescent="0.25">
      <c r="A37" s="162"/>
      <c r="B37" s="163"/>
      <c r="C37" s="163"/>
      <c r="D37" s="163"/>
      <c r="E37" s="163"/>
      <c r="F37" s="163"/>
      <c r="G37" s="163"/>
      <c r="H37" s="163"/>
      <c r="I37" s="164"/>
    </row>
    <row r="38" spans="1:9" ht="56.25" x14ac:dyDescent="0.25">
      <c r="A38" s="168" t="str">
        <f>'Orçamento Sintético'!A50</f>
        <v>9.1</v>
      </c>
      <c r="B38" s="80" t="s">
        <v>214</v>
      </c>
      <c r="C38" s="80"/>
      <c r="D38" s="81" t="str">
        <f>'Orçamento Sintético'!C50</f>
        <v>PINTURA ESMALTE FOSCO, DUAS DEMAOS, SOBRE SUPERFICIE METALICA, INCLUSOUMA DEMAO DE FUNDO ANTICORROSIVO. UTILIZACAO DE REVOLVER ( AR-COMPRIMIDO).</v>
      </c>
      <c r="E38" s="80" t="s">
        <v>47</v>
      </c>
      <c r="F38" s="80" t="s">
        <v>48</v>
      </c>
      <c r="G38" s="82"/>
      <c r="H38" s="83"/>
      <c r="I38" s="169">
        <f>SUM(I39:I44)</f>
        <v>12.68</v>
      </c>
    </row>
    <row r="39" spans="1:9" ht="22.5" x14ac:dyDescent="0.25">
      <c r="A39" s="170"/>
      <c r="B39" s="78">
        <v>88310</v>
      </c>
      <c r="C39" s="78" t="s">
        <v>49</v>
      </c>
      <c r="D39" s="79" t="s">
        <v>207</v>
      </c>
      <c r="E39" s="78" t="s">
        <v>53</v>
      </c>
      <c r="F39" s="78" t="s">
        <v>55</v>
      </c>
      <c r="G39" s="78">
        <v>0.21</v>
      </c>
      <c r="H39" s="78">
        <v>16.420000000000002</v>
      </c>
      <c r="I39" s="171">
        <f>TRUNC(H39*G39,2)</f>
        <v>3.44</v>
      </c>
    </row>
    <row r="40" spans="1:9" ht="22.5" x14ac:dyDescent="0.25">
      <c r="A40" s="170"/>
      <c r="B40" s="78">
        <v>88316</v>
      </c>
      <c r="C40" s="78" t="s">
        <v>49</v>
      </c>
      <c r="D40" s="79" t="s">
        <v>208</v>
      </c>
      <c r="E40" s="78" t="s">
        <v>53</v>
      </c>
      <c r="F40" s="78" t="s">
        <v>55</v>
      </c>
      <c r="G40" s="78">
        <v>0.11</v>
      </c>
      <c r="H40" s="78">
        <v>12.82</v>
      </c>
      <c r="I40" s="171">
        <f>TRUNC(H40*G40,2)</f>
        <v>1.41</v>
      </c>
    </row>
    <row r="41" spans="1:9" x14ac:dyDescent="0.25">
      <c r="A41" s="172"/>
      <c r="B41" s="78">
        <v>3768</v>
      </c>
      <c r="C41" s="78" t="s">
        <v>49</v>
      </c>
      <c r="D41" s="79" t="s">
        <v>209</v>
      </c>
      <c r="E41" s="78" t="s">
        <v>50</v>
      </c>
      <c r="F41" s="78" t="s">
        <v>210</v>
      </c>
      <c r="G41" s="78">
        <v>0.55000000000000004</v>
      </c>
      <c r="H41" s="78">
        <v>2.0299999999999998</v>
      </c>
      <c r="I41" s="173">
        <f>TRUNC(H41*G41,2)</f>
        <v>1.1100000000000001</v>
      </c>
    </row>
    <row r="42" spans="1:9" x14ac:dyDescent="0.25">
      <c r="A42" s="172"/>
      <c r="B42" s="78">
        <v>5318</v>
      </c>
      <c r="C42" s="78" t="s">
        <v>49</v>
      </c>
      <c r="D42" s="79" t="s">
        <v>211</v>
      </c>
      <c r="E42" s="78" t="s">
        <v>50</v>
      </c>
      <c r="F42" s="78" t="s">
        <v>212</v>
      </c>
      <c r="G42" s="78">
        <v>7.0000000000000007E-2</v>
      </c>
      <c r="H42" s="78">
        <v>12.7</v>
      </c>
      <c r="I42" s="173">
        <f t="shared" ref="I42:I44" si="2">TRUNC(H42*G42,2)</f>
        <v>0.88</v>
      </c>
    </row>
    <row r="43" spans="1:9" x14ac:dyDescent="0.25">
      <c r="A43" s="172"/>
      <c r="B43" s="78">
        <v>7288</v>
      </c>
      <c r="C43" s="78" t="s">
        <v>49</v>
      </c>
      <c r="D43" s="79" t="s">
        <v>213</v>
      </c>
      <c r="E43" s="78" t="s">
        <v>50</v>
      </c>
      <c r="F43" s="78" t="s">
        <v>212</v>
      </c>
      <c r="G43" s="78">
        <v>0.17599999999999999</v>
      </c>
      <c r="H43" s="78">
        <v>23.58</v>
      </c>
      <c r="I43" s="173">
        <f t="shared" si="2"/>
        <v>4.1500000000000004</v>
      </c>
    </row>
    <row r="44" spans="1:9" ht="30" x14ac:dyDescent="0.25">
      <c r="A44" s="174"/>
      <c r="B44" s="78">
        <v>7307</v>
      </c>
      <c r="C44" s="78" t="s">
        <v>49</v>
      </c>
      <c r="D44" s="84" t="s">
        <v>215</v>
      </c>
      <c r="E44" s="78" t="s">
        <v>50</v>
      </c>
      <c r="F44" s="78" t="s">
        <v>212</v>
      </c>
      <c r="G44" s="78">
        <v>0.13200000000000001</v>
      </c>
      <c r="H44" s="78">
        <v>12.82</v>
      </c>
      <c r="I44" s="173">
        <f t="shared" si="2"/>
        <v>1.69</v>
      </c>
    </row>
    <row r="45" spans="1:9" x14ac:dyDescent="0.25">
      <c r="A45" s="162"/>
      <c r="B45" s="163"/>
      <c r="C45" s="163"/>
      <c r="D45" s="163"/>
      <c r="E45" s="163"/>
      <c r="F45" s="163"/>
      <c r="G45" s="163"/>
      <c r="H45" s="163"/>
      <c r="I45" s="164"/>
    </row>
    <row r="46" spans="1:9" x14ac:dyDescent="0.25">
      <c r="A46" s="162"/>
      <c r="B46" s="163"/>
      <c r="C46" s="163"/>
      <c r="D46" s="163"/>
      <c r="E46" s="163"/>
      <c r="F46" s="163"/>
      <c r="G46" s="163"/>
      <c r="H46" s="163"/>
      <c r="I46" s="164"/>
    </row>
    <row r="47" spans="1:9" ht="32.25" customHeight="1" x14ac:dyDescent="0.25">
      <c r="A47" s="168" t="str">
        <f>'Orçamento Sintético'!A57</f>
        <v>11.1</v>
      </c>
      <c r="B47" s="80" t="s">
        <v>223</v>
      </c>
      <c r="C47" s="80"/>
      <c r="D47" s="81" t="str">
        <f>'Orçamento Sintético'!C57</f>
        <v>Grade De Ferro Em Barra Chata 3/16"</v>
      </c>
      <c r="E47" s="80" t="s">
        <v>47</v>
      </c>
      <c r="F47" s="80" t="s">
        <v>48</v>
      </c>
      <c r="G47" s="82"/>
      <c r="H47" s="83"/>
      <c r="I47" s="169">
        <f>SUM(I48:I52)</f>
        <v>271.51</v>
      </c>
    </row>
    <row r="48" spans="1:9" ht="22.5" x14ac:dyDescent="0.25">
      <c r="A48" s="170"/>
      <c r="B48" s="78">
        <v>88315</v>
      </c>
      <c r="C48" s="78" t="s">
        <v>49</v>
      </c>
      <c r="D48" s="79" t="s">
        <v>218</v>
      </c>
      <c r="E48" s="78" t="s">
        <v>53</v>
      </c>
      <c r="F48" s="78" t="s">
        <v>55</v>
      </c>
      <c r="G48" s="78">
        <v>1.5</v>
      </c>
      <c r="H48" s="78">
        <v>15.22</v>
      </c>
      <c r="I48" s="171">
        <f>TRUNC(H48*G48,2)</f>
        <v>22.83</v>
      </c>
    </row>
    <row r="49" spans="1:9" ht="22.5" x14ac:dyDescent="0.25">
      <c r="A49" s="170"/>
      <c r="B49" s="78">
        <v>88316</v>
      </c>
      <c r="C49" s="78" t="s">
        <v>49</v>
      </c>
      <c r="D49" s="79" t="s">
        <v>208</v>
      </c>
      <c r="E49" s="78" t="s">
        <v>53</v>
      </c>
      <c r="F49" s="78" t="s">
        <v>55</v>
      </c>
      <c r="G49" s="78">
        <v>1.6</v>
      </c>
      <c r="H49" s="78">
        <v>12.82</v>
      </c>
      <c r="I49" s="171">
        <f>TRUNC(H49*G49,2)</f>
        <v>20.51</v>
      </c>
    </row>
    <row r="50" spans="1:9" ht="33.75" x14ac:dyDescent="0.25">
      <c r="A50" s="170"/>
      <c r="B50" s="78">
        <v>88631</v>
      </c>
      <c r="C50" s="78"/>
      <c r="D50" s="79" t="s">
        <v>221</v>
      </c>
      <c r="E50" s="78" t="s">
        <v>53</v>
      </c>
      <c r="F50" s="78" t="s">
        <v>9</v>
      </c>
      <c r="G50" s="78">
        <v>4.0000000000000001E-3</v>
      </c>
      <c r="H50" s="78">
        <v>357.58</v>
      </c>
      <c r="I50" s="171">
        <f>TRUNC(H50*G50,2)</f>
        <v>1.43</v>
      </c>
    </row>
    <row r="51" spans="1:9" ht="22.5" x14ac:dyDescent="0.25">
      <c r="A51" s="172"/>
      <c r="B51" s="78">
        <v>546</v>
      </c>
      <c r="C51" s="78" t="s">
        <v>49</v>
      </c>
      <c r="D51" s="79" t="s">
        <v>219</v>
      </c>
      <c r="E51" s="78" t="s">
        <v>50</v>
      </c>
      <c r="F51" s="78" t="s">
        <v>220</v>
      </c>
      <c r="G51" s="78">
        <v>42</v>
      </c>
      <c r="H51" s="78">
        <v>5.08</v>
      </c>
      <c r="I51" s="173">
        <f>TRUNC(H51*G51,2)</f>
        <v>213.36</v>
      </c>
    </row>
    <row r="52" spans="1:9" ht="23.25" thickBot="1" x14ac:dyDescent="0.3">
      <c r="A52" s="175"/>
      <c r="B52" s="176">
        <v>567</v>
      </c>
      <c r="C52" s="176" t="s">
        <v>49</v>
      </c>
      <c r="D52" s="177" t="s">
        <v>222</v>
      </c>
      <c r="E52" s="176" t="s">
        <v>50</v>
      </c>
      <c r="F52" s="176" t="s">
        <v>12</v>
      </c>
      <c r="G52" s="176">
        <v>2</v>
      </c>
      <c r="H52" s="176">
        <v>6.69</v>
      </c>
      <c r="I52" s="178">
        <f t="shared" ref="I52" si="3">TRUNC(H52*G52,2)</f>
        <v>13.38</v>
      </c>
    </row>
  </sheetData>
  <mergeCells count="2">
    <mergeCell ref="A1:I3"/>
    <mergeCell ref="A4:I4"/>
  </mergeCells>
  <pageMargins left="0.78740157480314965" right="0.78740157480314965" top="0.78740157480314965" bottom="0.78740157480314965" header="0.31496062992125984" footer="0.31496062992125984"/>
  <pageSetup paperSize="9" scale="65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0"/>
  <sheetViews>
    <sheetView tabSelected="1" view="pageBreakPreview" zoomScale="90" zoomScaleNormal="100" zoomScaleSheetLayoutView="90" workbookViewId="0">
      <selection activeCell="K30" sqref="K30"/>
    </sheetView>
  </sheetViews>
  <sheetFormatPr defaultRowHeight="15" x14ac:dyDescent="0.25"/>
  <cols>
    <col min="3" max="3" width="27.7109375" bestFit="1" customWidth="1"/>
    <col min="4" max="4" width="15.5703125" bestFit="1" customWidth="1"/>
    <col min="6" max="6" width="11.85546875" bestFit="1" customWidth="1"/>
    <col min="7" max="7" width="18.7109375" bestFit="1" customWidth="1"/>
    <col min="9" max="9" width="10.5703125" bestFit="1" customWidth="1"/>
    <col min="11" max="11" width="11.7109375" bestFit="1" customWidth="1"/>
    <col min="13" max="13" width="11.42578125" bestFit="1" customWidth="1"/>
  </cols>
  <sheetData>
    <row r="2" spans="2:13" ht="15.75" thickBot="1" x14ac:dyDescent="0.3"/>
    <row r="3" spans="2:13" ht="20.25" thickBot="1" x14ac:dyDescent="0.3">
      <c r="B3" s="251" t="s">
        <v>225</v>
      </c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3"/>
    </row>
    <row r="4" spans="2:13" x14ac:dyDescent="0.25">
      <c r="B4" s="254" t="s">
        <v>121</v>
      </c>
      <c r="C4" s="255"/>
      <c r="D4" s="255"/>
      <c r="E4" s="255"/>
      <c r="F4" s="255"/>
      <c r="G4" s="255"/>
      <c r="H4" s="255"/>
      <c r="I4" s="255"/>
      <c r="J4" s="255"/>
      <c r="K4" s="255"/>
      <c r="L4" s="255"/>
      <c r="M4" s="256"/>
    </row>
    <row r="5" spans="2:13" ht="15.75" thickBot="1" x14ac:dyDescent="0.3">
      <c r="B5" s="257" t="s">
        <v>205</v>
      </c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9"/>
    </row>
    <row r="6" spans="2:13" ht="15.75" x14ac:dyDescent="0.3">
      <c r="B6" s="260" t="s">
        <v>0</v>
      </c>
      <c r="C6" s="262" t="s">
        <v>2</v>
      </c>
      <c r="D6" s="264" t="s">
        <v>226</v>
      </c>
      <c r="E6" s="266" t="s">
        <v>227</v>
      </c>
      <c r="F6" s="268" t="s">
        <v>21</v>
      </c>
      <c r="G6" s="270" t="s">
        <v>228</v>
      </c>
      <c r="H6" s="272" t="s">
        <v>229</v>
      </c>
      <c r="I6" s="272"/>
      <c r="J6" s="248" t="s">
        <v>230</v>
      </c>
      <c r="K6" s="249"/>
      <c r="L6" s="248" t="s">
        <v>231</v>
      </c>
      <c r="M6" s="250"/>
    </row>
    <row r="7" spans="2:13" ht="16.5" thickBot="1" x14ac:dyDescent="0.35">
      <c r="B7" s="261"/>
      <c r="C7" s="263"/>
      <c r="D7" s="265"/>
      <c r="E7" s="267"/>
      <c r="F7" s="269"/>
      <c r="G7" s="271"/>
      <c r="H7" s="179" t="s">
        <v>227</v>
      </c>
      <c r="I7" s="179" t="s">
        <v>232</v>
      </c>
      <c r="J7" s="179" t="s">
        <v>227</v>
      </c>
      <c r="K7" s="179" t="s">
        <v>232</v>
      </c>
      <c r="L7" s="179" t="s">
        <v>227</v>
      </c>
      <c r="M7" s="179" t="s">
        <v>232</v>
      </c>
    </row>
    <row r="8" spans="2:13" x14ac:dyDescent="0.25">
      <c r="B8" s="180" t="s">
        <v>7</v>
      </c>
      <c r="C8" s="181" t="str">
        <f>'Orçamento Sintético'!C14</f>
        <v>SERVIÇOS PRELIMINARES</v>
      </c>
      <c r="D8" s="182">
        <f>'Orçamento Sintético'!G14</f>
        <v>10.969200000000001</v>
      </c>
      <c r="E8" s="183">
        <f>D8/D19</f>
        <v>2.1830778627522044E-4</v>
      </c>
      <c r="F8" s="184">
        <f>ROUND(D8*0.2522,2)</f>
        <v>2.77</v>
      </c>
      <c r="G8" s="185">
        <f>ROUND(D8+F8,2)</f>
        <v>13.74</v>
      </c>
      <c r="H8" s="186">
        <v>1</v>
      </c>
      <c r="I8" s="187">
        <f>G8*H8</f>
        <v>13.74</v>
      </c>
      <c r="J8" s="186">
        <v>0</v>
      </c>
      <c r="K8" s="187">
        <f t="shared" ref="K8:M18" si="0">$G8*J8</f>
        <v>0</v>
      </c>
      <c r="L8" s="186">
        <v>0</v>
      </c>
      <c r="M8" s="193">
        <f t="shared" si="0"/>
        <v>0</v>
      </c>
    </row>
    <row r="9" spans="2:13" x14ac:dyDescent="0.25">
      <c r="B9" s="189" t="s">
        <v>127</v>
      </c>
      <c r="C9" s="190" t="str">
        <f>'Orçamento Sintético'!C16</f>
        <v>MOVIMENTO DE TERRA</v>
      </c>
      <c r="D9" s="191">
        <f>'Orçamento Sintético'!G16</f>
        <v>866.36648535937502</v>
      </c>
      <c r="E9" s="192">
        <f>D9/D19</f>
        <v>1.7242328476265209E-2</v>
      </c>
      <c r="F9" s="184">
        <f t="shared" ref="F9:F18" si="1">ROUND(D9*0.2522,2)</f>
        <v>218.5</v>
      </c>
      <c r="G9" s="185">
        <f t="shared" ref="G9:G18" si="2">ROUND(D9+F9,2)</f>
        <v>1084.8699999999999</v>
      </c>
      <c r="H9" s="186">
        <v>1</v>
      </c>
      <c r="I9" s="187">
        <f t="shared" ref="I9:I18" si="3">G9*H9</f>
        <v>1084.8699999999999</v>
      </c>
      <c r="J9" s="186">
        <v>0</v>
      </c>
      <c r="K9" s="188">
        <f t="shared" si="0"/>
        <v>0</v>
      </c>
      <c r="L9" s="186">
        <v>0</v>
      </c>
      <c r="M9" s="193">
        <f t="shared" si="0"/>
        <v>0</v>
      </c>
    </row>
    <row r="10" spans="2:13" x14ac:dyDescent="0.25">
      <c r="B10" s="189" t="s">
        <v>131</v>
      </c>
      <c r="C10" s="190" t="str">
        <f>'Orçamento Sintético'!C19</f>
        <v>ESTRUTURA</v>
      </c>
      <c r="D10" s="191">
        <f>'Orçamento Sintético'!G19</f>
        <v>17484.86</v>
      </c>
      <c r="E10" s="192">
        <f>D10/D19</f>
        <v>0.34798171971813358</v>
      </c>
      <c r="F10" s="184">
        <f t="shared" si="1"/>
        <v>4409.68</v>
      </c>
      <c r="G10" s="185">
        <f t="shared" si="2"/>
        <v>21894.54</v>
      </c>
      <c r="H10" s="186">
        <v>0</v>
      </c>
      <c r="I10" s="187">
        <f t="shared" si="3"/>
        <v>0</v>
      </c>
      <c r="J10" s="186">
        <v>0.8</v>
      </c>
      <c r="K10" s="188">
        <f t="shared" si="0"/>
        <v>17515.632000000001</v>
      </c>
      <c r="L10" s="186">
        <v>0.2</v>
      </c>
      <c r="M10" s="193">
        <f t="shared" si="0"/>
        <v>4378.9080000000004</v>
      </c>
    </row>
    <row r="11" spans="2:13" x14ac:dyDescent="0.25">
      <c r="B11" s="189" t="s">
        <v>133</v>
      </c>
      <c r="C11" s="190" t="str">
        <f>'Orçamento Sintético'!C22</f>
        <v>PAVIMENTAÇÃO</v>
      </c>
      <c r="D11" s="191">
        <f>'Orçamento Sintético'!G22</f>
        <v>351.52380000000005</v>
      </c>
      <c r="E11" s="192">
        <f>D11/D19</f>
        <v>6.9959871823882637E-3</v>
      </c>
      <c r="F11" s="184">
        <f t="shared" si="1"/>
        <v>88.65</v>
      </c>
      <c r="G11" s="185">
        <f t="shared" si="2"/>
        <v>440.17</v>
      </c>
      <c r="H11" s="186">
        <v>0.2</v>
      </c>
      <c r="I11" s="187">
        <f t="shared" si="3"/>
        <v>88.034000000000006</v>
      </c>
      <c r="J11" s="186">
        <v>0.8</v>
      </c>
      <c r="K11" s="188">
        <f t="shared" si="0"/>
        <v>352.13600000000002</v>
      </c>
      <c r="L11" s="186">
        <v>0</v>
      </c>
      <c r="M11" s="193">
        <f t="shared" si="0"/>
        <v>0</v>
      </c>
    </row>
    <row r="12" spans="2:13" x14ac:dyDescent="0.25">
      <c r="B12" s="189" t="s">
        <v>143</v>
      </c>
      <c r="C12" s="190" t="str">
        <f>'Orçamento Sintético'!C25</f>
        <v>ALVENARIA</v>
      </c>
      <c r="D12" s="191">
        <f>'Orçamento Sintético'!G25</f>
        <v>760.31999999999994</v>
      </c>
      <c r="E12" s="192">
        <f>D12/D19</f>
        <v>1.5131803236405169E-2</v>
      </c>
      <c r="F12" s="184">
        <f t="shared" si="1"/>
        <v>191.75</v>
      </c>
      <c r="G12" s="185">
        <f t="shared" si="2"/>
        <v>952.07</v>
      </c>
      <c r="H12" s="186">
        <v>0</v>
      </c>
      <c r="I12" s="187">
        <f t="shared" si="3"/>
        <v>0</v>
      </c>
      <c r="J12" s="186">
        <v>1</v>
      </c>
      <c r="K12" s="188">
        <f t="shared" si="0"/>
        <v>952.07</v>
      </c>
      <c r="L12" s="186">
        <v>0</v>
      </c>
      <c r="M12" s="193">
        <f t="shared" si="0"/>
        <v>0</v>
      </c>
    </row>
    <row r="13" spans="2:13" x14ac:dyDescent="0.25">
      <c r="B13" s="189" t="s">
        <v>149</v>
      </c>
      <c r="C13" s="190" t="str">
        <f>'Orçamento Sintético'!C27</f>
        <v>REVESTIMENTO</v>
      </c>
      <c r="D13" s="191">
        <f>'Orçamento Sintético'!G27</f>
        <v>710.78399999999999</v>
      </c>
      <c r="E13" s="192">
        <f>D13/D19</f>
        <v>1.4145943328578773E-2</v>
      </c>
      <c r="F13" s="184">
        <f t="shared" si="1"/>
        <v>179.26</v>
      </c>
      <c r="G13" s="185">
        <f t="shared" si="2"/>
        <v>890.04</v>
      </c>
      <c r="H13" s="186">
        <v>0</v>
      </c>
      <c r="I13" s="187">
        <f t="shared" si="3"/>
        <v>0</v>
      </c>
      <c r="J13" s="186">
        <v>1</v>
      </c>
      <c r="K13" s="188">
        <f t="shared" si="0"/>
        <v>890.04</v>
      </c>
      <c r="L13" s="186">
        <v>0</v>
      </c>
      <c r="M13" s="193">
        <f t="shared" si="0"/>
        <v>0</v>
      </c>
    </row>
    <row r="14" spans="2:13" x14ac:dyDescent="0.25">
      <c r="B14" s="189" t="s">
        <v>152</v>
      </c>
      <c r="C14" s="190" t="str">
        <f>'Orçamento Sintético'!C30</f>
        <v>INSTALAÇÕES HIDRÁULICAS</v>
      </c>
      <c r="D14" s="191">
        <f>'Orçamento Sintético'!G30</f>
        <v>16981.937399999999</v>
      </c>
      <c r="E14" s="192">
        <f>D14/D19</f>
        <v>0.33797261062414508</v>
      </c>
      <c r="F14" s="184">
        <f t="shared" si="1"/>
        <v>4282.84</v>
      </c>
      <c r="G14" s="185">
        <f t="shared" si="2"/>
        <v>21264.78</v>
      </c>
      <c r="H14" s="186">
        <v>0.2</v>
      </c>
      <c r="I14" s="187">
        <f t="shared" si="3"/>
        <v>4252.9560000000001</v>
      </c>
      <c r="J14" s="186">
        <v>0.8</v>
      </c>
      <c r="K14" s="188">
        <f t="shared" si="0"/>
        <v>17011.824000000001</v>
      </c>
      <c r="L14" s="186">
        <v>0</v>
      </c>
      <c r="M14" s="193">
        <f t="shared" si="0"/>
        <v>0</v>
      </c>
    </row>
    <row r="15" spans="2:13" x14ac:dyDescent="0.25">
      <c r="B15" s="189" t="s">
        <v>163</v>
      </c>
      <c r="C15" s="190" t="str">
        <f>'Orçamento Sintético'!C41</f>
        <v>INSTALAÇÕES ELÉTRICAS</v>
      </c>
      <c r="D15" s="191">
        <f>'Orçamento Sintético'!G41</f>
        <v>12296.19</v>
      </c>
      <c r="E15" s="192">
        <f>D15/D19</f>
        <v>0.2447173921999328</v>
      </c>
      <c r="F15" s="184">
        <f t="shared" si="1"/>
        <v>3101.1</v>
      </c>
      <c r="G15" s="185">
        <f t="shared" si="2"/>
        <v>15397.29</v>
      </c>
      <c r="H15" s="186">
        <v>0.1</v>
      </c>
      <c r="I15" s="187">
        <f t="shared" si="3"/>
        <v>1539.7290000000003</v>
      </c>
      <c r="J15" s="186">
        <v>0.4</v>
      </c>
      <c r="K15" s="188">
        <f t="shared" si="0"/>
        <v>6158.9160000000011</v>
      </c>
      <c r="L15" s="186">
        <v>0.5</v>
      </c>
      <c r="M15" s="193">
        <f t="shared" si="0"/>
        <v>7698.6450000000004</v>
      </c>
    </row>
    <row r="16" spans="2:13" x14ac:dyDescent="0.25">
      <c r="B16" s="189" t="s">
        <v>168</v>
      </c>
      <c r="C16" s="190" t="str">
        <f>'Orçamento Sintético'!C49</f>
        <v>PINTURA</v>
      </c>
      <c r="D16" s="191">
        <f>'Orçamento Sintético'!G49</f>
        <v>783.53821072000005</v>
      </c>
      <c r="E16" s="192">
        <f>D16/D19</f>
        <v>1.5593889458149218E-2</v>
      </c>
      <c r="F16" s="184">
        <f t="shared" si="1"/>
        <v>197.61</v>
      </c>
      <c r="G16" s="185">
        <f t="shared" si="2"/>
        <v>981.15</v>
      </c>
      <c r="H16" s="186">
        <v>0</v>
      </c>
      <c r="I16" s="187">
        <f t="shared" si="3"/>
        <v>0</v>
      </c>
      <c r="J16" s="186">
        <v>0.2</v>
      </c>
      <c r="K16" s="188">
        <f t="shared" si="0"/>
        <v>196.23000000000002</v>
      </c>
      <c r="L16" s="186">
        <v>0.8</v>
      </c>
      <c r="M16" s="193">
        <f t="shared" si="0"/>
        <v>784.92000000000007</v>
      </c>
    </row>
    <row r="17" spans="2:13" x14ac:dyDescent="0.25">
      <c r="B17" s="189" t="s">
        <v>170</v>
      </c>
      <c r="C17" s="194" t="str">
        <f>'Orçamento Sintético'!C54</f>
        <v>IMPERMEABILIZAÇÃO</v>
      </c>
      <c r="D17" s="182">
        <f>'Orçamento Sintético'!G54</f>
        <v>290.7</v>
      </c>
      <c r="E17" s="192">
        <f>D17/D19</f>
        <v>5.785478746873662E-3</v>
      </c>
      <c r="F17" s="184">
        <f t="shared" si="1"/>
        <v>73.31</v>
      </c>
      <c r="G17" s="185">
        <f t="shared" si="2"/>
        <v>364.01</v>
      </c>
      <c r="H17" s="186">
        <v>0</v>
      </c>
      <c r="I17" s="195">
        <f t="shared" si="3"/>
        <v>0</v>
      </c>
      <c r="J17" s="186">
        <v>1</v>
      </c>
      <c r="K17" s="195">
        <f t="shared" si="0"/>
        <v>364.01</v>
      </c>
      <c r="L17" s="196">
        <v>0</v>
      </c>
      <c r="M17" s="193">
        <f t="shared" si="0"/>
        <v>0</v>
      </c>
    </row>
    <row r="18" spans="2:13" ht="15.75" thickBot="1" x14ac:dyDescent="0.3">
      <c r="B18" s="189" t="s">
        <v>183</v>
      </c>
      <c r="C18" s="194" t="str">
        <f>'Orçamento Sintético'!C56</f>
        <v>SERVIÇOS COMPLEMENTARES</v>
      </c>
      <c r="D18" s="182">
        <f>'Orçamento Sintético'!G56</f>
        <v>244.35899999999998</v>
      </c>
      <c r="E18" s="192">
        <f>D18/D19</f>
        <v>4.8632053701661545E-3</v>
      </c>
      <c r="F18" s="184">
        <f t="shared" si="1"/>
        <v>61.63</v>
      </c>
      <c r="G18" s="185">
        <f t="shared" si="2"/>
        <v>305.99</v>
      </c>
      <c r="H18" s="186">
        <v>0</v>
      </c>
      <c r="I18" s="195">
        <f t="shared" si="3"/>
        <v>0</v>
      </c>
      <c r="J18" s="186">
        <v>0.4</v>
      </c>
      <c r="K18" s="195">
        <f t="shared" si="0"/>
        <v>122.39600000000002</v>
      </c>
      <c r="L18" s="196">
        <v>0.6</v>
      </c>
      <c r="M18" s="193">
        <f t="shared" si="0"/>
        <v>183.59399999999999</v>
      </c>
    </row>
    <row r="19" spans="2:13" ht="16.5" x14ac:dyDescent="0.3">
      <c r="B19" s="197"/>
      <c r="C19" s="198" t="s">
        <v>14</v>
      </c>
      <c r="D19" s="199">
        <f>ROUND(SUM(D8:D16),2)</f>
        <v>50246.49</v>
      </c>
      <c r="E19" s="200">
        <f>SUM(E8:E16)</f>
        <v>0.99999998201027329</v>
      </c>
      <c r="F19" s="201">
        <f>ROUND(SUM(F8:F18),2)</f>
        <v>12807.1</v>
      </c>
      <c r="G19" s="202">
        <f>ROUND(SUM(G8:G18),2)</f>
        <v>63588.65</v>
      </c>
      <c r="H19" s="203">
        <f>ROUND(I19/G19*100,2)</f>
        <v>10.98</v>
      </c>
      <c r="I19" s="204">
        <f>ROUND(SUM(I8:I18),2)</f>
        <v>6979.33</v>
      </c>
      <c r="J19" s="203">
        <f>ROUND(K19/G19*100,2)</f>
        <v>68.510000000000005</v>
      </c>
      <c r="K19" s="204">
        <f>ROUND(SUM(K8:K18),2)</f>
        <v>43563.25</v>
      </c>
      <c r="L19" s="203">
        <f>ROUND(M19/G19*100,2)</f>
        <v>20.52</v>
      </c>
      <c r="M19" s="205">
        <f>ROUND(SUM(M8:M18),2)</f>
        <v>13046.07</v>
      </c>
    </row>
    <row r="20" spans="2:13" ht="16.5" thickBot="1" x14ac:dyDescent="0.35">
      <c r="B20" s="206"/>
      <c r="C20" s="207" t="s">
        <v>233</v>
      </c>
      <c r="D20" s="208"/>
      <c r="E20" s="208"/>
      <c r="F20" s="209"/>
      <c r="G20" s="210"/>
      <c r="H20" s="211">
        <f>ROUND(I20/G19*100,2)</f>
        <v>10.98</v>
      </c>
      <c r="I20" s="212">
        <f>I19</f>
        <v>6979.33</v>
      </c>
      <c r="J20" s="211">
        <f t="shared" ref="J20:M20" si="4">ROUND(H20+J19,2)</f>
        <v>79.489999999999995</v>
      </c>
      <c r="K20" s="212">
        <f t="shared" si="4"/>
        <v>50542.58</v>
      </c>
      <c r="L20" s="275">
        <f>ROUND(J20+L19,2)-0.01</f>
        <v>100</v>
      </c>
      <c r="M20" s="213">
        <f t="shared" si="4"/>
        <v>63588.65</v>
      </c>
    </row>
  </sheetData>
  <mergeCells count="12">
    <mergeCell ref="J6:K6"/>
    <mergeCell ref="L6:M6"/>
    <mergeCell ref="B3:M3"/>
    <mergeCell ref="B4:M4"/>
    <mergeCell ref="B5:M5"/>
    <mergeCell ref="B6:B7"/>
    <mergeCell ref="C6:C7"/>
    <mergeCell ref="D6:D7"/>
    <mergeCell ref="E6:E7"/>
    <mergeCell ref="F6:F7"/>
    <mergeCell ref="G6:G7"/>
    <mergeCell ref="H6:I6"/>
  </mergeCells>
  <printOptions horizontalCentered="1"/>
  <pageMargins left="0.78740157480314965" right="0.78740157480314965" top="0.78740157480314965" bottom="0.78740157480314965" header="0.31496062992125984" footer="0.31496062992125984"/>
  <pageSetup paperSize="9" scale="8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Orçamento Sintético</vt:lpstr>
      <vt:lpstr>Memória de Cálculo</vt:lpstr>
      <vt:lpstr>Composições</vt:lpstr>
      <vt:lpstr>cronograma</vt:lpstr>
      <vt:lpstr>cronograma!Area_de_impressao</vt:lpstr>
      <vt:lpstr>'Memória de Cálculo'!Area_de_impressao</vt:lpstr>
      <vt:lpstr>'Orçamento Sintético'!Area_de_impressao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ifpb</cp:lastModifiedBy>
  <cp:lastPrinted>2020-09-14T15:16:17Z</cp:lastPrinted>
  <dcterms:created xsi:type="dcterms:W3CDTF">2016-08-08T15:23:26Z</dcterms:created>
  <dcterms:modified xsi:type="dcterms:W3CDTF">2020-09-14T15:18:17Z</dcterms:modified>
</cp:coreProperties>
</file>